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36" windowWidth="11475" windowHeight="9675" activeTab="8"/>
  </bookViews>
  <sheets>
    <sheet name="лист 14-15" sheetId="1" r:id="rId1"/>
    <sheet name="1.1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итог" sheetId="8" state="hidden" r:id="rId8"/>
    <sheet name="д. Большие ДОУ" sheetId="9" r:id="rId9"/>
    <sheet name="д. Малые ДОУ" sheetId="10" r:id="rId10"/>
    <sheet name="1 группа" sheetId="11" r:id="rId11"/>
    <sheet name="2 группа" sheetId="12" r:id="rId12"/>
  </sheets>
  <definedNames>
    <definedName name="_xlnm._FilterDatabase" localSheetId="0" hidden="1">'лист 14-15'!$A$6515:$C$6540</definedName>
    <definedName name="_xlnm.Print_Titles" localSheetId="0">'лист 14-15'!$1:$1</definedName>
  </definedNames>
  <calcPr fullCalcOnLoad="1"/>
</workbook>
</file>

<file path=xl/comments1.xml><?xml version="1.0" encoding="utf-8"?>
<comments xmlns="http://schemas.openxmlformats.org/spreadsheetml/2006/main">
  <authors>
    <author>Кабинет 6</author>
  </authors>
  <commentList>
    <comment ref="D1" authorId="0">
      <text>
        <r>
          <rPr>
            <b/>
            <sz val="10"/>
            <rFont val="Tahoma"/>
            <family val="2"/>
          </rPr>
          <t>Выберите</t>
        </r>
      </text>
    </comment>
  </commentList>
</comments>
</file>

<file path=xl/sharedStrings.xml><?xml version="1.0" encoding="utf-8"?>
<sst xmlns="http://schemas.openxmlformats.org/spreadsheetml/2006/main" count="337" uniqueCount="150">
  <si>
    <t>Образовательное учреждение</t>
  </si>
  <si>
    <t>МОУ С(К)ОШИ 8 вида</t>
  </si>
  <si>
    <t>№ п/п</t>
  </si>
  <si>
    <t>Критерии и показатели</t>
  </si>
  <si>
    <t>Показатели ОУ</t>
  </si>
  <si>
    <t>1.1.</t>
  </si>
  <si>
    <t>2.1.</t>
  </si>
  <si>
    <t>3.1.</t>
  </si>
  <si>
    <t xml:space="preserve">4. </t>
  </si>
  <si>
    <t>Стимулирование педагогического творчества и инициативы</t>
  </si>
  <si>
    <t>4.1.</t>
  </si>
  <si>
    <t>1 чел. - 1 балл</t>
  </si>
  <si>
    <t>4.2.</t>
  </si>
  <si>
    <r>
      <t xml:space="preserve">     ●</t>
    </r>
    <r>
      <rPr>
        <sz val="10"/>
        <rFont val="Arial Cyr"/>
        <family val="0"/>
      </rPr>
      <t xml:space="preserve"> Городской уровень</t>
    </r>
  </si>
  <si>
    <t>1 чел. - 2 балла</t>
  </si>
  <si>
    <t>4.3.</t>
  </si>
  <si>
    <t>Педагоги, имеющие статус городского лектора:</t>
  </si>
  <si>
    <t>1 тема - 3 балла</t>
  </si>
  <si>
    <t>1 мероприятие - 1 балл</t>
  </si>
  <si>
    <t>Методическая активность ОУ</t>
  </si>
  <si>
    <t>5.1.</t>
  </si>
  <si>
    <t>5.2.</t>
  </si>
  <si>
    <t>Публикация собственных методических продуктов ОУ, педагогов, МФ:</t>
  </si>
  <si>
    <t>1 продукт - 1 балл</t>
  </si>
  <si>
    <t>1 продукт - 2 балла</t>
  </si>
  <si>
    <t xml:space="preserve">    ● на сайтах любого уровня</t>
  </si>
  <si>
    <t>6.</t>
  </si>
  <si>
    <t>Организация инновационной деятельности</t>
  </si>
  <si>
    <t>6.1.</t>
  </si>
  <si>
    <t>6.2.</t>
  </si>
  <si>
    <t>6.3.</t>
  </si>
  <si>
    <t>Наличие научного руководителя</t>
  </si>
  <si>
    <t>3 балла</t>
  </si>
  <si>
    <t>5 баллов</t>
  </si>
  <si>
    <t>10 баллов</t>
  </si>
  <si>
    <t>1 выступление - 1 балл</t>
  </si>
  <si>
    <t>1 наименование - 1 балл</t>
  </si>
  <si>
    <t>1 чел.- 3 балла</t>
  </si>
  <si>
    <t>1 чел.- 2 балла</t>
  </si>
  <si>
    <t>Проведение курсов по авторской программе в данном учебном году</t>
  </si>
  <si>
    <t>Проведение лекций, семинаров, мастер-классов в данном учебном году</t>
  </si>
  <si>
    <t>Участие педагогов в жюри конкурсов профессионального мастерства</t>
  </si>
  <si>
    <t>Деятельность заместителя директора (ответственного) 
по методической работе:</t>
  </si>
  <si>
    <t>1 консультация - 1 балл</t>
  </si>
  <si>
    <t>Участие в конкурсе "Учитель года", "Лучшие учителя России"</t>
  </si>
  <si>
    <t>1 конкурс - 1 балл</t>
  </si>
  <si>
    <t>Активность в работе РМО</t>
  </si>
  <si>
    <t>Прохождение курсов по ФГОС</t>
  </si>
  <si>
    <t>Аттестация педагогов</t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</si>
  <si>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соответствие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</si>
  <si>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первую категорию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</si>
  <si>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высшую категорию</t>
    </r>
  </si>
  <si>
    <t>Руководители городских МФ</t>
  </si>
  <si>
    <t>Количество победителей (призеров) конкурсов профессионального мастерства и олимпиад для педагогов:</t>
  </si>
  <si>
    <t>3.2.</t>
  </si>
  <si>
    <t>3.3.</t>
  </si>
  <si>
    <t>3.4.</t>
  </si>
  <si>
    <t>3.5.</t>
  </si>
  <si>
    <t>3.6.</t>
  </si>
  <si>
    <t>3.7.</t>
  </si>
  <si>
    <t>3.8.</t>
  </si>
  <si>
    <t>5.</t>
  </si>
  <si>
    <t>Участие педагогов в экспертной деятельности (ГЭМС, аттестация педагогов и ОУ, коллегия, олимпиады, проверка ГИА, ЕГЭ и т.п. мероприятия для педагогов и учащихся)</t>
  </si>
  <si>
    <r>
      <t>Предоставление базы ОУ для проведения городских массовых методических мероприятий (конкурсы, НПК, фестивали, слеты и т.п.)
(</t>
    </r>
    <r>
      <rPr>
        <b/>
        <sz val="10"/>
        <rFont val="Arial Cyr"/>
        <family val="0"/>
      </rPr>
      <t>Кроме заседаний РМО и  других МФ)</t>
    </r>
  </si>
  <si>
    <t>Количество обученных педагогов</t>
  </si>
  <si>
    <t>% от общего количества педагогов</t>
  </si>
  <si>
    <t>2.2.</t>
  </si>
  <si>
    <t>1 продукт - 0,1 балла</t>
  </si>
  <si>
    <t>(да - 1, нет - 0)</t>
  </si>
  <si>
    <t>Итого баллов:</t>
  </si>
  <si>
    <t>Количество аттестованных педагогов:</t>
  </si>
  <si>
    <t>1 чел., выступл. - 1 балл</t>
  </si>
  <si>
    <t>Отсутствие отрицательных заключений в текущем учебном году</t>
  </si>
  <si>
    <t>Проведение консультаций (в рамках РМО)</t>
  </si>
  <si>
    <t>Участие в ВТК (ВТГ) (в рамках РМО)</t>
  </si>
  <si>
    <t>1 чел., выступл. - 2 балла</t>
  </si>
  <si>
    <t>СОШ №2</t>
  </si>
  <si>
    <t>СОШ №3</t>
  </si>
  <si>
    <t>НОШ №5</t>
  </si>
  <si>
    <t>СОШ №6</t>
  </si>
  <si>
    <t>СОШ №7</t>
  </si>
  <si>
    <t>СОШ №11</t>
  </si>
  <si>
    <t>СОШ №13</t>
  </si>
  <si>
    <t>СОШ №16</t>
  </si>
  <si>
    <t>СОШ №17</t>
  </si>
  <si>
    <t>Лицей №1</t>
  </si>
  <si>
    <t>СОШОТ</t>
  </si>
  <si>
    <t>СКОУ д/д с ОВЗ</t>
  </si>
  <si>
    <t>Аитковская СОШ</t>
  </si>
  <si>
    <t>Кормовищенская СОШ</t>
  </si>
  <si>
    <t>СОШ №65</t>
  </si>
  <si>
    <t>Кыновская ООШ</t>
  </si>
  <si>
    <t>Рассоленковская СОШ</t>
  </si>
  <si>
    <t>Канабековская ООШ</t>
  </si>
  <si>
    <t>Моховлянская СОШ</t>
  </si>
  <si>
    <t>Невидимковская СОШ</t>
  </si>
  <si>
    <t>Новорождественская СОШ</t>
  </si>
  <si>
    <t>Обманковская ООШ</t>
  </si>
  <si>
    <t>ДДЮТ</t>
  </si>
  <si>
    <t>Нач. шк.-детский сад</t>
  </si>
  <si>
    <t>балл</t>
  </si>
  <si>
    <t>место</t>
  </si>
  <si>
    <t>ОУ</t>
  </si>
  <si>
    <t>Балл</t>
  </si>
  <si>
    <t>Место</t>
  </si>
  <si>
    <t>место вручную</t>
  </si>
  <si>
    <t>Выступление на массовых методических мероприятиях (НПК, фестивалях, слетах, педчтениях, КПК и т.п.)</t>
  </si>
  <si>
    <r>
      <t xml:space="preserve">Количество участников других </t>
    </r>
    <r>
      <rPr>
        <sz val="10"/>
        <rFont val="Arial Cyr"/>
        <family val="0"/>
      </rPr>
      <t xml:space="preserve"> конкурсов и олимпиад для педагогов, выступлений на</t>
    </r>
    <r>
      <rPr>
        <sz val="10"/>
        <rFont val="Arial Cyr"/>
        <family val="0"/>
      </rPr>
      <t xml:space="preserve"> массовых методических мероприятиях (НПК, фестивалях, слетах, педчтениях, КПК и т.п.)</t>
    </r>
  </si>
  <si>
    <r>
      <t xml:space="preserve">     ●</t>
    </r>
    <r>
      <rPr>
        <sz val="10"/>
        <color indexed="10"/>
        <rFont val="Arial Cyr"/>
        <family val="0"/>
      </rPr>
      <t xml:space="preserve"> Краевой уровень и выше</t>
    </r>
  </si>
  <si>
    <t xml:space="preserve">     ● Городской уровень</t>
  </si>
  <si>
    <t xml:space="preserve">     ● Краевой уровень и выше</t>
  </si>
  <si>
    <t xml:space="preserve">     ● Городской уровень и выше</t>
  </si>
  <si>
    <t>1 тема - 5 баллов</t>
  </si>
  <si>
    <t xml:space="preserve">     ● муниципальный уровень</t>
  </si>
  <si>
    <t xml:space="preserve">     ● краевой уровень и выше</t>
  </si>
  <si>
    <r>
      <t xml:space="preserve">     ●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Городской уровень</t>
    </r>
  </si>
  <si>
    <t>1 выступление - 2 балл</t>
  </si>
  <si>
    <t xml:space="preserve">    ● в печатных изданиях и электронных сборниках городского уровня</t>
  </si>
  <si>
    <t xml:space="preserve">    ● в печатных изданиях и электронных сборниках краевого уровня и выше</t>
  </si>
  <si>
    <t>творческие отчеты, проекты, конкурсы, семинары и т.п.</t>
  </si>
  <si>
    <r>
      <t xml:space="preserve">Наличие статуса ЭПП, ОПП, ТПЛ, ЦИР, опорного ОУ (по приказу УО), сетевой центр, центр кластеров </t>
    </r>
    <r>
      <rPr>
        <sz val="10"/>
        <color indexed="10"/>
        <rFont val="Arial Cyr"/>
        <family val="0"/>
      </rPr>
      <t>(при условии транслирования опыта на муниципалитет - проведение образовательных мероприятий и МФ на базе ОУ)</t>
    </r>
  </si>
  <si>
    <r>
      <rPr>
        <sz val="10"/>
        <color indexed="10"/>
        <rFont val="Arial Cyr"/>
        <family val="0"/>
      </rPr>
      <t>Методические</t>
    </r>
    <r>
      <rPr>
        <sz val="10"/>
        <rFont val="Arial Cyr"/>
        <family val="0"/>
      </rPr>
      <t xml:space="preserve"> инициативы ОУ городского уровня (в рамках плана совместной деятельности с ЦНМО): творческие отчеты, проекты, конкурсы, семинары и т.п.</t>
    </r>
  </si>
  <si>
    <t>Показатели рейтинга МР 2014-2015 уч.год</t>
  </si>
  <si>
    <t>1 мероприятие - 2 балла</t>
  </si>
  <si>
    <t>Баллы</t>
  </si>
  <si>
    <t xml:space="preserve"> Липовский</t>
  </si>
  <si>
    <t xml:space="preserve"> школа – сад</t>
  </si>
  <si>
    <t xml:space="preserve"> ДОУ 39</t>
  </si>
  <si>
    <t xml:space="preserve"> ДОУ 21</t>
  </si>
  <si>
    <t xml:space="preserve"> ДОУ 37</t>
  </si>
  <si>
    <t>ДОУ 17</t>
  </si>
  <si>
    <t>ДОУ 6</t>
  </si>
  <si>
    <t>ДОУ 27</t>
  </si>
  <si>
    <t>ДОУ 8</t>
  </si>
  <si>
    <t>ДОУ 26</t>
  </si>
  <si>
    <t>ДОУ 10</t>
  </si>
  <si>
    <t>ДОУ 1</t>
  </si>
  <si>
    <t>ДОУ 38</t>
  </si>
  <si>
    <t>ДОУ 11</t>
  </si>
  <si>
    <t>ДОУ 3</t>
  </si>
  <si>
    <t>ДОУ 19</t>
  </si>
  <si>
    <t>ДОУ 25</t>
  </si>
  <si>
    <t>ДОУ 16</t>
  </si>
  <si>
    <t>ДОУ 31</t>
  </si>
  <si>
    <t>ДОУ 34</t>
  </si>
  <si>
    <t>ДОУ 2</t>
  </si>
  <si>
    <t>ДОУ 29</t>
  </si>
  <si>
    <t>ДОУ 18</t>
  </si>
  <si>
    <t>ДОУ 23</t>
  </si>
  <si>
    <t>ДОУ 32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</si>
</sst>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%"/>
    <numFmt numFmtId="175" formatCode="0.000%"/>
    <numFmt numFmtId="176" formatCode="#,##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Arial Cyr"/>
      <family val="0"/>
    </font>
    <font>
      <sz val="8"/>
      <name val="Tahoma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6"/>
      <color rgb="FFFF000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36" borderId="10" xfId="0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36" borderId="0" xfId="0" applyFill="1" applyAlignment="1">
      <alignment wrapText="1"/>
    </xf>
    <xf numFmtId="0" fontId="6" fillId="36" borderId="12" xfId="0" applyFont="1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horizontal="center"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wrapText="1"/>
      <protection locked="0"/>
    </xf>
    <xf numFmtId="0" fontId="0" fillId="36" borderId="14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55" fillId="36" borderId="12" xfId="0" applyFont="1" applyFill="1" applyBorder="1" applyAlignment="1" applyProtection="1">
      <alignment wrapText="1"/>
      <protection locked="0"/>
    </xf>
    <xf numFmtId="0" fontId="56" fillId="36" borderId="12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56" fillId="0" borderId="12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36" borderId="0" xfId="0" applyFont="1" applyFill="1" applyAlignment="1">
      <alignment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56" fillId="36" borderId="12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3" xfId="0" applyBorder="1" applyAlignment="1" applyProtection="1">
      <alignment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right" wrapText="1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0" fillId="36" borderId="15" xfId="0" applyFill="1" applyBorder="1" applyAlignment="1" applyProtection="1">
      <alignment wrapText="1"/>
      <protection locked="0"/>
    </xf>
    <xf numFmtId="0" fontId="56" fillId="36" borderId="15" xfId="0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6" borderId="16" xfId="0" applyFill="1" applyBorder="1" applyAlignment="1" applyProtection="1">
      <alignment wrapText="1"/>
      <protection locked="0"/>
    </xf>
    <xf numFmtId="0" fontId="0" fillId="36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11" fillId="35" borderId="15" xfId="0" applyFont="1" applyFill="1" applyBorder="1" applyAlignment="1" applyProtection="1">
      <alignment horizontal="right" wrapText="1"/>
      <protection locked="0"/>
    </xf>
    <xf numFmtId="0" fontId="0" fillId="37" borderId="10" xfId="0" applyFill="1" applyBorder="1" applyAlignment="1">
      <alignment wrapText="1"/>
    </xf>
    <xf numFmtId="9" fontId="0" fillId="37" borderId="10" xfId="57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5" fillId="34" borderId="15" xfId="0" applyFont="1" applyFill="1" applyBorder="1" applyAlignment="1" applyProtection="1">
      <alignment wrapText="1"/>
      <protection locked="0"/>
    </xf>
    <xf numFmtId="0" fontId="0" fillId="38" borderId="0" xfId="0" applyFill="1" applyAlignment="1">
      <alignment wrapText="1"/>
    </xf>
    <xf numFmtId="0" fontId="0" fillId="38" borderId="0" xfId="0" applyFill="1" applyAlignment="1">
      <alignment horizontal="right" wrapText="1"/>
    </xf>
    <xf numFmtId="0" fontId="0" fillId="38" borderId="0" xfId="0" applyFill="1" applyBorder="1" applyAlignment="1">
      <alignment wrapText="1"/>
    </xf>
    <xf numFmtId="0" fontId="0" fillId="37" borderId="15" xfId="0" applyFill="1" applyBorder="1" applyAlignment="1">
      <alignment wrapText="1"/>
    </xf>
    <xf numFmtId="0" fontId="0" fillId="38" borderId="15" xfId="0" applyFill="1" applyBorder="1" applyAlignment="1">
      <alignment wrapText="1"/>
    </xf>
    <xf numFmtId="0" fontId="5" fillId="34" borderId="10" xfId="0" applyFont="1" applyFill="1" applyBorder="1" applyAlignment="1" applyProtection="1">
      <alignment wrapText="1"/>
      <protection locked="0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9" fontId="0" fillId="37" borderId="10" xfId="57" applyFont="1" applyFill="1" applyBorder="1" applyAlignment="1">
      <alignment wrapText="1"/>
    </xf>
    <xf numFmtId="9" fontId="0" fillId="0" borderId="10" xfId="0" applyNumberFormat="1" applyBorder="1" applyAlignment="1">
      <alignment wrapText="1"/>
    </xf>
    <xf numFmtId="9" fontId="0" fillId="39" borderId="10" xfId="57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9" fontId="0" fillId="0" borderId="0" xfId="0" applyNumberFormat="1" applyBorder="1" applyAlignment="1">
      <alignment wrapText="1"/>
    </xf>
    <xf numFmtId="9" fontId="0" fillId="37" borderId="10" xfId="57" applyNumberFormat="1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wrapText="1"/>
      <protection locked="0"/>
    </xf>
    <xf numFmtId="0" fontId="5" fillId="34" borderId="21" xfId="0" applyFont="1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36" borderId="16" xfId="0" applyFill="1" applyBorder="1" applyAlignment="1" applyProtection="1">
      <alignment horizontal="center" wrapText="1"/>
      <protection locked="0"/>
    </xf>
    <xf numFmtId="0" fontId="0" fillId="36" borderId="23" xfId="0" applyFont="1" applyFill="1" applyBorder="1" applyAlignment="1" applyProtection="1">
      <alignment horizontal="center" wrapText="1"/>
      <protection locked="0"/>
    </xf>
    <xf numFmtId="0" fontId="57" fillId="0" borderId="15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0" fillId="36" borderId="24" xfId="0" applyFill="1" applyBorder="1" applyAlignment="1" applyProtection="1">
      <alignment horizontal="center" vertical="center" wrapText="1"/>
      <protection locked="0"/>
    </xf>
    <xf numFmtId="0" fontId="0" fillId="36" borderId="23" xfId="0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>
      <alignment horizontal="center" vertical="top" wrapText="1"/>
    </xf>
    <xf numFmtId="49" fontId="14" fillId="0" borderId="17" xfId="0" applyNumberFormat="1" applyFont="1" applyBorder="1" applyAlignment="1">
      <alignment horizontal="center" vertical="top" wrapText="1"/>
    </xf>
    <xf numFmtId="172" fontId="11" fillId="35" borderId="15" xfId="0" applyNumberFormat="1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ДОУ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(2014-2015 уч. год, большие ДОУ)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группа'!$A$2:$A$13</c:f>
              <c:strCache>
                <c:ptCount val="12"/>
                <c:pt idx="0">
                  <c:v> ДОУ 39</c:v>
                </c:pt>
                <c:pt idx="1">
                  <c:v> ДОУ 21</c:v>
                </c:pt>
                <c:pt idx="2">
                  <c:v> ДОУ 37</c:v>
                </c:pt>
                <c:pt idx="3">
                  <c:v>ДОУ 17</c:v>
                </c:pt>
                <c:pt idx="4">
                  <c:v>ДОУ 6</c:v>
                </c:pt>
                <c:pt idx="5">
                  <c:v>ДОУ 27</c:v>
                </c:pt>
                <c:pt idx="6">
                  <c:v>ДОУ 8</c:v>
                </c:pt>
                <c:pt idx="7">
                  <c:v>ДОУ 26</c:v>
                </c:pt>
                <c:pt idx="8">
                  <c:v>ДОУ 10</c:v>
                </c:pt>
                <c:pt idx="9">
                  <c:v>ДОУ 1</c:v>
                </c:pt>
                <c:pt idx="10">
                  <c:v>ДОУ 38</c:v>
                </c:pt>
                <c:pt idx="11">
                  <c:v>ДОУ 11</c:v>
                </c:pt>
              </c:strCache>
            </c:strRef>
          </c:cat>
          <c:val>
            <c:numRef>
              <c:f>'2 группа'!$B$2:$B$13</c:f>
              <c:numCache>
                <c:ptCount val="12"/>
                <c:pt idx="0">
                  <c:v>119.12</c:v>
                </c:pt>
                <c:pt idx="1">
                  <c:v>51.98</c:v>
                </c:pt>
                <c:pt idx="2">
                  <c:v>38.03</c:v>
                </c:pt>
                <c:pt idx="3">
                  <c:v>36.27</c:v>
                </c:pt>
                <c:pt idx="4">
                  <c:v>34.5</c:v>
                </c:pt>
                <c:pt idx="5">
                  <c:v>22.7</c:v>
                </c:pt>
                <c:pt idx="6">
                  <c:v>18.4</c:v>
                </c:pt>
                <c:pt idx="7">
                  <c:v>12.033</c:v>
                </c:pt>
                <c:pt idx="8">
                  <c:v>9.55</c:v>
                </c:pt>
                <c:pt idx="9">
                  <c:v>8.1</c:v>
                </c:pt>
                <c:pt idx="10">
                  <c:v>7.94</c:v>
                </c:pt>
                <c:pt idx="11">
                  <c:v>7.45</c:v>
                </c:pt>
              </c:numCache>
            </c:numRef>
          </c:val>
        </c:ser>
        <c:overlap val="-25"/>
        <c:gapWidth val="75"/>
        <c:axId val="52490472"/>
        <c:axId val="2652201"/>
      </c:bar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52201"/>
        <c:crosses val="autoZero"/>
        <c:auto val="1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490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ДОУ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(малые ДОУ, 2014-2015 уч. год)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группа'!$A$2:$A$13</c:f>
              <c:strCache>
                <c:ptCount val="12"/>
                <c:pt idx="0">
                  <c:v>ДОУ 3</c:v>
                </c:pt>
                <c:pt idx="1">
                  <c:v>ДОУ 19</c:v>
                </c:pt>
                <c:pt idx="2">
                  <c:v> школа – сад</c:v>
                </c:pt>
                <c:pt idx="3">
                  <c:v>ДОУ 25</c:v>
                </c:pt>
                <c:pt idx="4">
                  <c:v>ДОУ 16</c:v>
                </c:pt>
                <c:pt idx="5">
                  <c:v>ДОУ 31</c:v>
                </c:pt>
                <c:pt idx="6">
                  <c:v>ДОУ 34</c:v>
                </c:pt>
                <c:pt idx="7">
                  <c:v>ДОУ 2</c:v>
                </c:pt>
                <c:pt idx="8">
                  <c:v>ДОУ 29</c:v>
                </c:pt>
                <c:pt idx="9">
                  <c:v>ДОУ 18</c:v>
                </c:pt>
                <c:pt idx="10">
                  <c:v>ДОУ 23</c:v>
                </c:pt>
                <c:pt idx="11">
                  <c:v>ДОУ 32</c:v>
                </c:pt>
              </c:strCache>
            </c:strRef>
          </c:cat>
          <c:val>
            <c:numRef>
              <c:f>'1 группа'!$B$2:$B$13</c:f>
              <c:numCache>
                <c:ptCount val="12"/>
                <c:pt idx="0">
                  <c:v>18.83</c:v>
                </c:pt>
                <c:pt idx="1">
                  <c:v>18.71</c:v>
                </c:pt>
                <c:pt idx="2">
                  <c:v>18.509999999999998</c:v>
                </c:pt>
                <c:pt idx="3">
                  <c:v>17.29</c:v>
                </c:pt>
                <c:pt idx="4">
                  <c:v>16.31</c:v>
                </c:pt>
                <c:pt idx="5">
                  <c:v>11.55</c:v>
                </c:pt>
                <c:pt idx="6">
                  <c:v>11.4</c:v>
                </c:pt>
                <c:pt idx="7">
                  <c:v>10.530000000000001</c:v>
                </c:pt>
                <c:pt idx="8">
                  <c:v>8.65</c:v>
                </c:pt>
                <c:pt idx="9">
                  <c:v>7.68</c:v>
                </c:pt>
                <c:pt idx="10">
                  <c:v>3.54</c:v>
                </c:pt>
                <c:pt idx="11">
                  <c:v>2.6</c:v>
                </c:pt>
              </c:numCache>
            </c:numRef>
          </c:val>
        </c:ser>
        <c:overlap val="-25"/>
        <c:gapWidth val="75"/>
        <c:axId val="23869810"/>
        <c:axId val="13501699"/>
      </c:bar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869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42"/>
  <sheetViews>
    <sheetView showGridLines="0" zoomScalePageLayoutView="0" workbookViewId="0" topLeftCell="A1">
      <pane xSplit="3" ySplit="2" topLeftCell="N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8" sqref="D48:AB48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1.875" style="1" customWidth="1"/>
    <col min="4" max="4" width="12.75390625" style="23" customWidth="1"/>
    <col min="5" max="9" width="9.125" style="23" customWidth="1"/>
    <col min="10" max="14" width="9.125" style="1" customWidth="1"/>
    <col min="15" max="15" width="0" style="1" hidden="1" customWidth="1"/>
    <col min="16" max="16384" width="9.125" style="1" customWidth="1"/>
  </cols>
  <sheetData>
    <row r="1" spans="1:28" ht="242.25">
      <c r="A1" s="80" t="s">
        <v>122</v>
      </c>
      <c r="B1" s="81"/>
      <c r="C1" s="36" t="s">
        <v>0</v>
      </c>
      <c r="D1" s="50">
        <v>2</v>
      </c>
      <c r="E1" s="50">
        <v>3</v>
      </c>
      <c r="F1" s="50">
        <v>16</v>
      </c>
      <c r="G1" s="50">
        <v>18</v>
      </c>
      <c r="H1" s="50">
        <v>19</v>
      </c>
      <c r="I1" s="50">
        <v>23</v>
      </c>
      <c r="J1" s="50">
        <v>25</v>
      </c>
      <c r="K1" s="50">
        <v>29</v>
      </c>
      <c r="L1" s="50">
        <v>31</v>
      </c>
      <c r="M1" s="50">
        <v>32</v>
      </c>
      <c r="N1" s="50">
        <v>34</v>
      </c>
      <c r="O1" s="50" t="s">
        <v>125</v>
      </c>
      <c r="P1" s="50" t="s">
        <v>126</v>
      </c>
      <c r="Q1" s="50">
        <v>1</v>
      </c>
      <c r="R1" s="50">
        <v>6</v>
      </c>
      <c r="S1" s="50">
        <v>8</v>
      </c>
      <c r="T1" s="50">
        <v>10</v>
      </c>
      <c r="U1" s="50">
        <v>11</v>
      </c>
      <c r="V1" s="50">
        <v>17</v>
      </c>
      <c r="W1" s="50">
        <v>21</v>
      </c>
      <c r="X1" s="57">
        <v>26</v>
      </c>
      <c r="Y1" s="50">
        <v>27</v>
      </c>
      <c r="Z1" s="50">
        <v>37</v>
      </c>
      <c r="AA1" s="50">
        <v>38</v>
      </c>
      <c r="AB1" s="50">
        <v>39</v>
      </c>
    </row>
    <row r="2" spans="1:25" ht="25.5">
      <c r="A2" s="5" t="s">
        <v>2</v>
      </c>
      <c r="B2" s="5" t="s">
        <v>3</v>
      </c>
      <c r="C2" s="37" t="s">
        <v>4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41"/>
      <c r="Y2" s="14"/>
    </row>
    <row r="3" spans="1:28" ht="12.75">
      <c r="A3" s="6">
        <v>1</v>
      </c>
      <c r="B3" s="82" t="s">
        <v>47</v>
      </c>
      <c r="C3" s="75"/>
      <c r="D3" s="53">
        <f>D4*10</f>
        <v>2.3000000000000003</v>
      </c>
      <c r="E3" s="53">
        <f aca="true" t="shared" si="0" ref="E3:AB3">E4*10</f>
        <v>3.2</v>
      </c>
      <c r="F3" s="53">
        <f t="shared" si="0"/>
        <v>2.3000000000000003</v>
      </c>
      <c r="G3" s="53">
        <f t="shared" si="0"/>
        <v>3.1</v>
      </c>
      <c r="H3" s="53">
        <f t="shared" si="0"/>
        <v>4.5</v>
      </c>
      <c r="I3" s="53">
        <f t="shared" si="0"/>
        <v>2.4</v>
      </c>
      <c r="J3" s="53">
        <f t="shared" si="0"/>
        <v>2.6</v>
      </c>
      <c r="K3" s="53">
        <f t="shared" si="0"/>
        <v>3.9000000000000004</v>
      </c>
      <c r="L3" s="53">
        <f t="shared" si="0"/>
        <v>2.3000000000000003</v>
      </c>
      <c r="M3" s="53">
        <f t="shared" si="0"/>
        <v>2.1</v>
      </c>
      <c r="N3" s="53">
        <f t="shared" si="0"/>
        <v>3.5999999999999996</v>
      </c>
      <c r="O3" s="53">
        <f t="shared" si="0"/>
        <v>0</v>
      </c>
      <c r="P3" s="53">
        <f t="shared" si="0"/>
        <v>3.2</v>
      </c>
      <c r="Q3" s="53">
        <f t="shared" si="0"/>
        <v>2.3000000000000003</v>
      </c>
      <c r="R3" s="53">
        <f t="shared" si="0"/>
        <v>3.5</v>
      </c>
      <c r="S3" s="53">
        <f t="shared" si="0"/>
        <v>4.1</v>
      </c>
      <c r="T3" s="53">
        <f t="shared" si="0"/>
        <v>6.7</v>
      </c>
      <c r="U3" s="53">
        <f t="shared" si="0"/>
        <v>2.8000000000000003</v>
      </c>
      <c r="V3" s="53">
        <f t="shared" si="0"/>
        <v>3.1</v>
      </c>
      <c r="W3" s="53">
        <f t="shared" si="0"/>
        <v>2</v>
      </c>
      <c r="X3" s="53">
        <f t="shared" si="0"/>
        <v>1.9</v>
      </c>
      <c r="Y3" s="59">
        <f t="shared" si="0"/>
        <v>2.9</v>
      </c>
      <c r="Z3" s="59">
        <f t="shared" si="0"/>
        <v>4.1</v>
      </c>
      <c r="AA3" s="59">
        <f t="shared" si="0"/>
        <v>3.3000000000000003</v>
      </c>
      <c r="AB3" s="59">
        <f t="shared" si="0"/>
        <v>3.3000000000000003</v>
      </c>
    </row>
    <row r="4" spans="1:28" s="30" customFormat="1" ht="25.5">
      <c r="A4" s="62" t="s">
        <v>5</v>
      </c>
      <c r="B4" s="63" t="s">
        <v>64</v>
      </c>
      <c r="C4" s="44" t="s">
        <v>65</v>
      </c>
      <c r="D4" s="64">
        <v>0.23</v>
      </c>
      <c r="E4" s="64">
        <v>0.32</v>
      </c>
      <c r="F4" s="64">
        <v>0.23</v>
      </c>
      <c r="G4" s="51">
        <v>0.31</v>
      </c>
      <c r="H4" s="64">
        <v>0.45</v>
      </c>
      <c r="I4" s="51">
        <v>0.24</v>
      </c>
      <c r="J4" s="64">
        <v>0.26</v>
      </c>
      <c r="K4" s="64">
        <v>0.39</v>
      </c>
      <c r="L4" s="69">
        <v>0.23</v>
      </c>
      <c r="M4" s="64">
        <v>0.21</v>
      </c>
      <c r="N4" s="64">
        <v>0.36</v>
      </c>
      <c r="O4" s="64"/>
      <c r="P4" s="64">
        <v>0.32</v>
      </c>
      <c r="Q4" s="64">
        <v>0.23</v>
      </c>
      <c r="R4" s="64">
        <v>0.35</v>
      </c>
      <c r="S4" s="64">
        <v>0.41</v>
      </c>
      <c r="T4" s="64">
        <v>0.67</v>
      </c>
      <c r="U4" s="64">
        <v>0.28</v>
      </c>
      <c r="V4" s="51">
        <v>0.31</v>
      </c>
      <c r="W4" s="51">
        <v>0.2</v>
      </c>
      <c r="X4" s="51">
        <v>0.19</v>
      </c>
      <c r="Y4" s="65">
        <v>0.29</v>
      </c>
      <c r="Z4" s="64">
        <v>0.41</v>
      </c>
      <c r="AA4" s="68">
        <v>0.33</v>
      </c>
      <c r="AB4" s="64">
        <v>0.33</v>
      </c>
    </row>
    <row r="5" spans="1:28" ht="12.75">
      <c r="A5" s="6">
        <v>2</v>
      </c>
      <c r="B5" s="82" t="s">
        <v>48</v>
      </c>
      <c r="C5" s="75"/>
      <c r="D5" s="53">
        <f>D6+D10</f>
        <v>0.23000000000000004</v>
      </c>
      <c r="E5" s="53">
        <f aca="true" t="shared" si="1" ref="E5:Y5">E6+E10</f>
        <v>1.23</v>
      </c>
      <c r="F5" s="53">
        <f t="shared" si="1"/>
        <v>0.31000000000000005</v>
      </c>
      <c r="G5" s="53">
        <f t="shared" si="1"/>
        <v>0.5800000000000001</v>
      </c>
      <c r="H5" s="53">
        <f t="shared" si="1"/>
        <v>1.11</v>
      </c>
      <c r="I5" s="53">
        <f t="shared" si="1"/>
        <v>0.14</v>
      </c>
      <c r="J5" s="53">
        <f t="shared" si="1"/>
        <v>1.4900000000000002</v>
      </c>
      <c r="K5" s="53">
        <f t="shared" si="1"/>
        <v>1.75</v>
      </c>
      <c r="L5" s="53">
        <f t="shared" si="1"/>
        <v>1.25</v>
      </c>
      <c r="M5" s="53">
        <f t="shared" si="1"/>
        <v>0.5</v>
      </c>
      <c r="N5" s="53">
        <f t="shared" si="1"/>
        <v>1</v>
      </c>
      <c r="O5" s="53">
        <f t="shared" si="1"/>
        <v>0</v>
      </c>
      <c r="P5" s="53">
        <f t="shared" si="1"/>
        <v>1.31</v>
      </c>
      <c r="Q5" s="53">
        <f t="shared" si="1"/>
        <v>0.2</v>
      </c>
      <c r="R5" s="53">
        <f t="shared" si="1"/>
        <v>1</v>
      </c>
      <c r="S5" s="53">
        <f t="shared" si="1"/>
        <v>1</v>
      </c>
      <c r="T5" s="53">
        <f t="shared" si="1"/>
        <v>0.8500000000000001</v>
      </c>
      <c r="U5" s="53">
        <f t="shared" si="1"/>
        <v>1.45</v>
      </c>
      <c r="V5" s="53">
        <f t="shared" si="1"/>
        <v>1.37</v>
      </c>
      <c r="W5" s="53">
        <f t="shared" si="1"/>
        <v>1.48</v>
      </c>
      <c r="X5" s="53">
        <f t="shared" si="1"/>
        <v>0.033</v>
      </c>
      <c r="Y5" s="59">
        <f t="shared" si="1"/>
        <v>1.8</v>
      </c>
      <c r="Z5" s="59">
        <f>Z6+Z10</f>
        <v>0.8300000000000001</v>
      </c>
      <c r="AA5" s="59">
        <f>AA6+AA10</f>
        <v>1.6400000000000001</v>
      </c>
      <c r="AB5" s="59">
        <f>AB6+AB10</f>
        <v>0.62</v>
      </c>
    </row>
    <row r="6" spans="1:28" ht="12.75">
      <c r="A6" s="70" t="s">
        <v>6</v>
      </c>
      <c r="B6" s="7" t="s">
        <v>70</v>
      </c>
      <c r="C6" s="8"/>
      <c r="D6" s="52">
        <f>D7*10*0.1+D8*10*0.5+D9*10*1</f>
        <v>0.23000000000000004</v>
      </c>
      <c r="E6" s="52">
        <f aca="true" t="shared" si="2" ref="E6:Y6">E7*10*0.1+E8*10*0.5+E9*10*1</f>
        <v>0.23000000000000004</v>
      </c>
      <c r="F6" s="52">
        <f t="shared" si="2"/>
        <v>0.31000000000000005</v>
      </c>
      <c r="G6" s="52">
        <f t="shared" si="2"/>
        <v>0.5800000000000001</v>
      </c>
      <c r="H6" s="52">
        <f t="shared" si="2"/>
        <v>0.11000000000000001</v>
      </c>
      <c r="I6" s="52">
        <f t="shared" si="2"/>
        <v>0.14</v>
      </c>
      <c r="J6" s="52">
        <f t="shared" si="2"/>
        <v>0.4900000000000001</v>
      </c>
      <c r="K6" s="52">
        <f t="shared" si="2"/>
        <v>0.75</v>
      </c>
      <c r="L6" s="52">
        <f t="shared" si="2"/>
        <v>0.25</v>
      </c>
      <c r="M6" s="52">
        <f t="shared" si="2"/>
        <v>0.5</v>
      </c>
      <c r="N6" s="52">
        <f t="shared" si="2"/>
        <v>0</v>
      </c>
      <c r="O6" s="52">
        <f t="shared" si="2"/>
        <v>0</v>
      </c>
      <c r="P6" s="52">
        <f t="shared" si="2"/>
        <v>0.31000000000000005</v>
      </c>
      <c r="Q6" s="52">
        <f t="shared" si="2"/>
        <v>0.2</v>
      </c>
      <c r="R6" s="52">
        <f t="shared" si="2"/>
        <v>0</v>
      </c>
      <c r="S6" s="52">
        <f t="shared" si="2"/>
        <v>0</v>
      </c>
      <c r="T6" s="52">
        <f t="shared" si="2"/>
        <v>0.8500000000000001</v>
      </c>
      <c r="U6" s="52">
        <f t="shared" si="2"/>
        <v>0.45</v>
      </c>
      <c r="V6" s="52">
        <f t="shared" si="2"/>
        <v>0.37000000000000005</v>
      </c>
      <c r="W6" s="52">
        <f t="shared" si="2"/>
        <v>0.48000000000000004</v>
      </c>
      <c r="X6" s="58">
        <f t="shared" si="2"/>
        <v>0.033</v>
      </c>
      <c r="Y6" s="52">
        <f t="shared" si="2"/>
        <v>0.8</v>
      </c>
      <c r="Z6" s="52">
        <f>Z7*10*0.1+Z8*10*0.5+Z9*10*1</f>
        <v>0.8300000000000001</v>
      </c>
      <c r="AA6" s="52">
        <f>AA7*10*0.1+AA8*10*0.5+AA9*10*1</f>
        <v>0.6400000000000001</v>
      </c>
      <c r="AB6" s="52">
        <f>AB7*10*0.1+AB8*10*0.5+AB9*10*1</f>
        <v>0.62</v>
      </c>
    </row>
    <row r="7" spans="1:28" s="17" customFormat="1" ht="12.75">
      <c r="A7" s="71"/>
      <c r="B7" s="16" t="s">
        <v>49</v>
      </c>
      <c r="C7" s="83" t="s">
        <v>65</v>
      </c>
      <c r="D7" s="51">
        <v>0.23</v>
      </c>
      <c r="E7" s="51">
        <v>0.23</v>
      </c>
      <c r="F7" s="51">
        <v>0.11</v>
      </c>
      <c r="G7" s="51">
        <v>0.38</v>
      </c>
      <c r="H7" s="51">
        <v>0.11</v>
      </c>
      <c r="I7" s="51">
        <v>0.14</v>
      </c>
      <c r="J7" s="51">
        <v>0.34</v>
      </c>
      <c r="K7" s="64">
        <v>0.75</v>
      </c>
      <c r="L7" s="51">
        <v>0</v>
      </c>
      <c r="M7" s="51">
        <v>0.5</v>
      </c>
      <c r="N7" s="66">
        <v>0</v>
      </c>
      <c r="O7" s="51"/>
      <c r="P7" s="64">
        <v>0.31</v>
      </c>
      <c r="Q7" s="51">
        <v>0</v>
      </c>
      <c r="R7" s="51">
        <v>0</v>
      </c>
      <c r="S7" s="51">
        <v>0</v>
      </c>
      <c r="T7" s="51">
        <v>0</v>
      </c>
      <c r="U7" s="51">
        <v>0.45</v>
      </c>
      <c r="V7" s="51">
        <v>0.17</v>
      </c>
      <c r="W7" s="51">
        <v>0.18</v>
      </c>
      <c r="X7" s="51">
        <v>0.033</v>
      </c>
      <c r="Y7" s="51">
        <v>0.1</v>
      </c>
      <c r="Z7" s="51">
        <v>0.38</v>
      </c>
      <c r="AA7" s="65">
        <v>0.64</v>
      </c>
      <c r="AB7" s="64">
        <v>0.52</v>
      </c>
    </row>
    <row r="8" spans="1:28" s="17" customFormat="1" ht="12.75">
      <c r="A8" s="71"/>
      <c r="B8" s="16" t="s">
        <v>50</v>
      </c>
      <c r="C8" s="83"/>
      <c r="D8" s="51">
        <v>0</v>
      </c>
      <c r="E8" s="51">
        <v>0</v>
      </c>
      <c r="F8" s="51">
        <v>0.04</v>
      </c>
      <c r="G8" s="51">
        <v>0.04</v>
      </c>
      <c r="H8" s="51">
        <v>0</v>
      </c>
      <c r="I8" s="51">
        <v>0</v>
      </c>
      <c r="J8" s="51">
        <v>0.03</v>
      </c>
      <c r="K8" s="64">
        <v>0</v>
      </c>
      <c r="L8" s="51">
        <v>0.05</v>
      </c>
      <c r="M8" s="51">
        <v>0</v>
      </c>
      <c r="N8" s="66">
        <v>0</v>
      </c>
      <c r="O8" s="51"/>
      <c r="P8" s="64">
        <v>0</v>
      </c>
      <c r="Q8" s="51">
        <v>0</v>
      </c>
      <c r="R8" s="51">
        <v>0</v>
      </c>
      <c r="S8" s="51">
        <v>0</v>
      </c>
      <c r="T8" s="51">
        <v>0.17</v>
      </c>
      <c r="U8" s="51">
        <v>0</v>
      </c>
      <c r="V8" s="51">
        <v>0</v>
      </c>
      <c r="W8" s="51">
        <v>0.02</v>
      </c>
      <c r="X8" s="51">
        <v>0</v>
      </c>
      <c r="Y8" s="51">
        <v>0.02</v>
      </c>
      <c r="Z8" s="51">
        <v>0.03</v>
      </c>
      <c r="AA8" s="64">
        <v>0</v>
      </c>
      <c r="AB8" s="64">
        <v>0.02</v>
      </c>
    </row>
    <row r="9" spans="1:28" s="17" customFormat="1" ht="12.75">
      <c r="A9" s="72"/>
      <c r="B9" s="16" t="s">
        <v>51</v>
      </c>
      <c r="C9" s="84"/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64">
        <v>0</v>
      </c>
      <c r="L9" s="51">
        <v>0</v>
      </c>
      <c r="M9" s="51">
        <v>0</v>
      </c>
      <c r="N9" s="66">
        <v>0</v>
      </c>
      <c r="O9" s="51"/>
      <c r="P9" s="64">
        <v>0</v>
      </c>
      <c r="Q9" s="51">
        <v>0.02</v>
      </c>
      <c r="R9" s="51">
        <v>0</v>
      </c>
      <c r="S9" s="51">
        <v>0</v>
      </c>
      <c r="T9" s="51">
        <v>0</v>
      </c>
      <c r="U9" s="51">
        <v>0</v>
      </c>
      <c r="V9" s="51">
        <v>0.02</v>
      </c>
      <c r="W9" s="51">
        <v>0.02</v>
      </c>
      <c r="X9" s="51">
        <v>0</v>
      </c>
      <c r="Y9" s="51">
        <v>0.06</v>
      </c>
      <c r="Z9" s="51">
        <v>0.03</v>
      </c>
      <c r="AA9" s="64">
        <v>0</v>
      </c>
      <c r="AB9" s="64">
        <v>0</v>
      </c>
    </row>
    <row r="10" spans="1:28" s="17" customFormat="1" ht="25.5">
      <c r="A10" s="31" t="s">
        <v>66</v>
      </c>
      <c r="B10" s="16" t="s">
        <v>72</v>
      </c>
      <c r="C10" s="38" t="s">
        <v>68</v>
      </c>
      <c r="D10" s="50">
        <v>0</v>
      </c>
      <c r="E10" s="52">
        <v>1</v>
      </c>
      <c r="F10" s="50">
        <v>0</v>
      </c>
      <c r="G10" s="50">
        <v>0</v>
      </c>
      <c r="H10" s="52">
        <v>1</v>
      </c>
      <c r="I10" s="50">
        <v>0</v>
      </c>
      <c r="J10" s="50">
        <v>1</v>
      </c>
      <c r="K10" s="52">
        <v>1</v>
      </c>
      <c r="L10" s="50">
        <v>1</v>
      </c>
      <c r="M10" s="50">
        <v>0</v>
      </c>
      <c r="N10" s="67">
        <v>1</v>
      </c>
      <c r="O10" s="50"/>
      <c r="P10" s="50">
        <v>1</v>
      </c>
      <c r="Q10" s="50">
        <v>0</v>
      </c>
      <c r="R10" s="50">
        <v>1</v>
      </c>
      <c r="S10" s="52">
        <v>1</v>
      </c>
      <c r="T10" s="50">
        <v>0</v>
      </c>
      <c r="U10" s="50">
        <v>1</v>
      </c>
      <c r="V10" s="50">
        <v>1</v>
      </c>
      <c r="W10" s="50">
        <v>1</v>
      </c>
      <c r="X10" s="50">
        <v>0</v>
      </c>
      <c r="Y10" s="52">
        <v>1</v>
      </c>
      <c r="Z10" s="50">
        <v>0</v>
      </c>
      <c r="AA10" s="23">
        <v>1</v>
      </c>
      <c r="AB10" s="50">
        <v>0</v>
      </c>
    </row>
    <row r="11" spans="1:28" ht="12.75">
      <c r="A11" s="6">
        <v>3</v>
      </c>
      <c r="B11" s="82" t="s">
        <v>9</v>
      </c>
      <c r="C11" s="75"/>
      <c r="D11" s="53">
        <f>D12*2+D13+D16+D19+D22+D25+D28+D30*1</f>
        <v>6</v>
      </c>
      <c r="E11" s="53">
        <f>E12*2+E13+E16+E19+E22+E25+E28+E30*1+1.4</f>
        <v>11.4</v>
      </c>
      <c r="F11" s="53">
        <f>F12*2+F13+F16+F19+F22+F25+F28+F30*1+0.5</f>
        <v>13.5</v>
      </c>
      <c r="G11" s="53">
        <f aca="true" t="shared" si="3" ref="G11:U11">G12*2+G13+G16+G19+G22+G25+G28+G30*1</f>
        <v>4</v>
      </c>
      <c r="H11" s="53">
        <f>H12*2+H13+H16+H19+H22+H25+H28+H30*1+0.1</f>
        <v>10.1</v>
      </c>
      <c r="I11" s="53">
        <f t="shared" si="3"/>
        <v>1</v>
      </c>
      <c r="J11" s="53">
        <f>J12*2+J13+J16+J19+J22+J25+J28+J30*1+0.2</f>
        <v>13.2</v>
      </c>
      <c r="K11" s="53">
        <f t="shared" si="3"/>
        <v>3</v>
      </c>
      <c r="L11" s="53">
        <f t="shared" si="3"/>
        <v>6</v>
      </c>
      <c r="M11" s="53">
        <f t="shared" si="3"/>
        <v>0</v>
      </c>
      <c r="N11" s="53">
        <f t="shared" si="3"/>
        <v>6</v>
      </c>
      <c r="O11" s="53">
        <f t="shared" si="3"/>
        <v>0</v>
      </c>
      <c r="P11" s="53">
        <f t="shared" si="3"/>
        <v>9</v>
      </c>
      <c r="Q11" s="53">
        <f t="shared" si="3"/>
        <v>3</v>
      </c>
      <c r="R11" s="53">
        <f>R12*2+R13+R16+R19+R22+R25+R28+R30*1+0.3</f>
        <v>22.3</v>
      </c>
      <c r="S11" s="53">
        <f>S12*2+S13+S16+S19+S22+S25+S28+S30*1+0.3</f>
        <v>8.3</v>
      </c>
      <c r="T11" s="53">
        <f t="shared" si="3"/>
        <v>2</v>
      </c>
      <c r="U11" s="53">
        <f t="shared" si="3"/>
        <v>0</v>
      </c>
      <c r="V11" s="53">
        <f>V12*2+V13+V16+V19+V22+V25+V28+V30*1+2.1</f>
        <v>24.1</v>
      </c>
      <c r="W11" s="53">
        <f>W12*2+W13+W16+W19+W22+W25+W28+W30*1+1.5</f>
        <v>32.5</v>
      </c>
      <c r="X11" s="53">
        <f>X12*2+X13+X16+X19+X22+X25+X28+X30*1+0.1</f>
        <v>7.1</v>
      </c>
      <c r="Y11" s="59">
        <f>Y12*2+Y13+Y16+Y19+Y22+Y25+Y28+Y30*1+0.5</f>
        <v>14.5</v>
      </c>
      <c r="Z11" s="59">
        <f>Z12*2+Z13+Z16+Z19+Z22+Z25+Z28+Z30*1</f>
        <v>20</v>
      </c>
      <c r="AA11" s="59">
        <f>AA12*2+AA13+AA16+AA19+AA22+AA25+AA28+AA30*1</f>
        <v>3</v>
      </c>
      <c r="AB11" s="59">
        <f>AB12*2+AB13+AB16+AB19+AB22+AB25+AB28+AB30*1+0.1</f>
        <v>74.1</v>
      </c>
    </row>
    <row r="12" spans="1:28" s="17" customFormat="1" ht="12.75">
      <c r="A12" s="15" t="s">
        <v>7</v>
      </c>
      <c r="B12" s="16" t="s">
        <v>52</v>
      </c>
      <c r="C12" s="39" t="s">
        <v>14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>
        <v>1</v>
      </c>
      <c r="Q12" s="50"/>
      <c r="R12" s="50"/>
      <c r="S12" s="50"/>
      <c r="T12" s="50"/>
      <c r="U12" s="50"/>
      <c r="V12" s="50">
        <v>2</v>
      </c>
      <c r="W12" s="50">
        <v>1</v>
      </c>
      <c r="X12" s="57"/>
      <c r="Y12" s="50">
        <v>2</v>
      </c>
      <c r="Z12" s="50">
        <v>0</v>
      </c>
      <c r="AA12" s="50"/>
      <c r="AB12" s="50">
        <v>1</v>
      </c>
    </row>
    <row r="13" spans="1:28" ht="12.75">
      <c r="A13" s="70" t="s">
        <v>54</v>
      </c>
      <c r="B13" s="9" t="s">
        <v>44</v>
      </c>
      <c r="C13" s="40"/>
      <c r="D13" s="52">
        <f>D14*2+D15*3</f>
        <v>0</v>
      </c>
      <c r="E13" s="52">
        <f aca="true" t="shared" si="4" ref="E13:Y13">E14*2+E15*3</f>
        <v>0</v>
      </c>
      <c r="F13" s="52">
        <f t="shared" si="4"/>
        <v>0</v>
      </c>
      <c r="G13" s="52">
        <f t="shared" si="4"/>
        <v>0</v>
      </c>
      <c r="H13" s="52">
        <f t="shared" si="4"/>
        <v>0</v>
      </c>
      <c r="I13" s="52">
        <f t="shared" si="4"/>
        <v>0</v>
      </c>
      <c r="J13" s="52">
        <f t="shared" si="4"/>
        <v>0</v>
      </c>
      <c r="K13" s="52">
        <f t="shared" si="4"/>
        <v>0</v>
      </c>
      <c r="L13" s="52">
        <f t="shared" si="4"/>
        <v>0</v>
      </c>
      <c r="M13" s="52">
        <f t="shared" si="4"/>
        <v>0</v>
      </c>
      <c r="N13" s="52">
        <f t="shared" si="4"/>
        <v>0</v>
      </c>
      <c r="O13" s="52">
        <f t="shared" si="4"/>
        <v>0</v>
      </c>
      <c r="P13" s="52">
        <f t="shared" si="4"/>
        <v>0</v>
      </c>
      <c r="Q13" s="52">
        <f t="shared" si="4"/>
        <v>0</v>
      </c>
      <c r="R13" s="52">
        <f t="shared" si="4"/>
        <v>2</v>
      </c>
      <c r="S13" s="52">
        <f t="shared" si="4"/>
        <v>0</v>
      </c>
      <c r="T13" s="52">
        <f t="shared" si="4"/>
        <v>0</v>
      </c>
      <c r="U13" s="52">
        <f t="shared" si="4"/>
        <v>0</v>
      </c>
      <c r="V13" s="52">
        <f t="shared" si="4"/>
        <v>0</v>
      </c>
      <c r="W13" s="52">
        <f t="shared" si="4"/>
        <v>0</v>
      </c>
      <c r="X13" s="58">
        <f t="shared" si="4"/>
        <v>0</v>
      </c>
      <c r="Y13" s="52">
        <f t="shared" si="4"/>
        <v>0</v>
      </c>
      <c r="Z13" s="52">
        <f>Z14*2+Z15*3</f>
        <v>0</v>
      </c>
      <c r="AA13" s="52">
        <f>AA14*2+AA15*3</f>
        <v>0</v>
      </c>
      <c r="AB13" s="52">
        <f>AB14*2+AB15*3</f>
        <v>0</v>
      </c>
    </row>
    <row r="14" spans="1:28" s="17" customFormat="1" ht="12.75">
      <c r="A14" s="71"/>
      <c r="B14" s="18" t="s">
        <v>13</v>
      </c>
      <c r="C14" s="38" t="s">
        <v>38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>
        <v>1</v>
      </c>
      <c r="S14" s="50"/>
      <c r="T14" s="50"/>
      <c r="U14" s="50"/>
      <c r="V14" s="50"/>
      <c r="W14" s="50"/>
      <c r="X14" s="57"/>
      <c r="Y14" s="50"/>
      <c r="Z14" s="50"/>
      <c r="AA14" s="50"/>
      <c r="AB14" s="50"/>
    </row>
    <row r="15" spans="1:28" s="17" customFormat="1" ht="12.75">
      <c r="A15" s="71"/>
      <c r="B15" s="24" t="s">
        <v>108</v>
      </c>
      <c r="C15" s="38" t="s">
        <v>37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7"/>
      <c r="Y15" s="50"/>
      <c r="Z15" s="50"/>
      <c r="AA15" s="50"/>
      <c r="AB15" s="50"/>
    </row>
    <row r="16" spans="1:28" ht="51">
      <c r="A16" s="73" t="s">
        <v>55</v>
      </c>
      <c r="B16" s="7" t="s">
        <v>107</v>
      </c>
      <c r="C16" s="40"/>
      <c r="D16" s="52">
        <f>D17*1+D18*2</f>
        <v>3</v>
      </c>
      <c r="E16" s="52">
        <f aca="true" t="shared" si="5" ref="E16:Y16">E17*1+E18*2</f>
        <v>3</v>
      </c>
      <c r="F16" s="52">
        <f t="shared" si="5"/>
        <v>2</v>
      </c>
      <c r="G16" s="52">
        <f t="shared" si="5"/>
        <v>2</v>
      </c>
      <c r="H16" s="52">
        <f t="shared" si="5"/>
        <v>5</v>
      </c>
      <c r="I16" s="52">
        <f t="shared" si="5"/>
        <v>0</v>
      </c>
      <c r="J16" s="52">
        <f t="shared" si="5"/>
        <v>5</v>
      </c>
      <c r="K16" s="52">
        <f t="shared" si="5"/>
        <v>0</v>
      </c>
      <c r="L16" s="52">
        <f t="shared" si="5"/>
        <v>3</v>
      </c>
      <c r="M16" s="52">
        <f t="shared" si="5"/>
        <v>0</v>
      </c>
      <c r="N16" s="52">
        <f t="shared" si="5"/>
        <v>0</v>
      </c>
      <c r="O16" s="52">
        <f t="shared" si="5"/>
        <v>0</v>
      </c>
      <c r="P16" s="52">
        <f t="shared" si="5"/>
        <v>0</v>
      </c>
      <c r="Q16" s="52">
        <f t="shared" si="5"/>
        <v>1</v>
      </c>
      <c r="R16" s="52">
        <f t="shared" si="5"/>
        <v>6</v>
      </c>
      <c r="S16" s="52">
        <f t="shared" si="5"/>
        <v>5</v>
      </c>
      <c r="T16" s="52">
        <f t="shared" si="5"/>
        <v>2</v>
      </c>
      <c r="U16" s="52">
        <f t="shared" si="5"/>
        <v>0</v>
      </c>
      <c r="V16" s="52">
        <f t="shared" si="5"/>
        <v>3</v>
      </c>
      <c r="W16" s="52">
        <f t="shared" si="5"/>
        <v>4</v>
      </c>
      <c r="X16" s="58">
        <f t="shared" si="5"/>
        <v>0</v>
      </c>
      <c r="Y16" s="52">
        <f t="shared" si="5"/>
        <v>0</v>
      </c>
      <c r="Z16" s="52">
        <f>Z17*1+Z18*2</f>
        <v>7</v>
      </c>
      <c r="AA16" s="52">
        <f>AA17*1+AA18*2</f>
        <v>0</v>
      </c>
      <c r="AB16" s="52">
        <f>AB17*1+AB18*2</f>
        <v>6</v>
      </c>
    </row>
    <row r="17" spans="1:28" s="17" customFormat="1" ht="25.5">
      <c r="A17" s="74"/>
      <c r="B17" s="7" t="s">
        <v>115</v>
      </c>
      <c r="C17" s="38" t="s">
        <v>71</v>
      </c>
      <c r="D17" s="50">
        <v>3</v>
      </c>
      <c r="E17" s="50">
        <v>3</v>
      </c>
      <c r="F17" s="50">
        <v>2</v>
      </c>
      <c r="G17" s="50">
        <v>2</v>
      </c>
      <c r="H17" s="50">
        <v>5</v>
      </c>
      <c r="I17" s="50"/>
      <c r="J17" s="50">
        <v>5</v>
      </c>
      <c r="K17" s="50"/>
      <c r="L17" s="50">
        <v>3</v>
      </c>
      <c r="M17" s="50"/>
      <c r="N17" s="50"/>
      <c r="O17" s="50"/>
      <c r="P17" s="50"/>
      <c r="Q17" s="50">
        <v>1</v>
      </c>
      <c r="R17" s="50">
        <v>6</v>
      </c>
      <c r="S17" s="50">
        <v>5</v>
      </c>
      <c r="T17" s="50">
        <v>2</v>
      </c>
      <c r="U17" s="50"/>
      <c r="V17" s="50">
        <v>3</v>
      </c>
      <c r="W17" s="50">
        <v>4</v>
      </c>
      <c r="X17" s="57"/>
      <c r="Y17" s="50"/>
      <c r="Z17" s="50">
        <v>7</v>
      </c>
      <c r="AA17" s="50"/>
      <c r="AB17" s="50">
        <v>4</v>
      </c>
    </row>
    <row r="18" spans="1:28" s="17" customFormat="1" ht="25.5">
      <c r="A18" s="77"/>
      <c r="B18" s="24" t="s">
        <v>108</v>
      </c>
      <c r="C18" s="38" t="s">
        <v>75</v>
      </c>
      <c r="D18" s="50"/>
      <c r="E18" s="50"/>
      <c r="F18" s="50"/>
      <c r="G18" s="50"/>
      <c r="H18" s="50"/>
      <c r="I18" s="50"/>
      <c r="J18" s="50"/>
      <c r="K18" s="50"/>
      <c r="L18" s="50">
        <v>0</v>
      </c>
      <c r="M18" s="50"/>
      <c r="N18" s="50"/>
      <c r="O18" s="50"/>
      <c r="P18" s="50"/>
      <c r="Q18" s="50">
        <v>0</v>
      </c>
      <c r="R18" s="50"/>
      <c r="S18" s="50"/>
      <c r="T18" s="50"/>
      <c r="U18" s="50"/>
      <c r="V18" s="50"/>
      <c r="W18" s="50"/>
      <c r="X18" s="57"/>
      <c r="Y18" s="50"/>
      <c r="Z18" s="50"/>
      <c r="AA18" s="50"/>
      <c r="AB18" s="50">
        <v>1</v>
      </c>
    </row>
    <row r="19" spans="1:28" ht="25.5">
      <c r="A19" s="73" t="s">
        <v>56</v>
      </c>
      <c r="B19" s="7" t="s">
        <v>53</v>
      </c>
      <c r="C19" s="40"/>
      <c r="D19" s="52">
        <f>D20*1+D21*2</f>
        <v>1</v>
      </c>
      <c r="E19" s="52">
        <f aca="true" t="shared" si="6" ref="E19:Y19">E20*1+E21*2</f>
        <v>2</v>
      </c>
      <c r="F19" s="52">
        <f t="shared" si="6"/>
        <v>0</v>
      </c>
      <c r="G19" s="52">
        <f t="shared" si="6"/>
        <v>0</v>
      </c>
      <c r="H19" s="52">
        <f t="shared" si="6"/>
        <v>3</v>
      </c>
      <c r="I19" s="52">
        <f t="shared" si="6"/>
        <v>0</v>
      </c>
      <c r="J19" s="52">
        <f t="shared" si="6"/>
        <v>3</v>
      </c>
      <c r="K19" s="52">
        <f t="shared" si="6"/>
        <v>0</v>
      </c>
      <c r="L19" s="52">
        <f t="shared" si="6"/>
        <v>1</v>
      </c>
      <c r="M19" s="52">
        <f t="shared" si="6"/>
        <v>0</v>
      </c>
      <c r="N19" s="52">
        <f t="shared" si="6"/>
        <v>0</v>
      </c>
      <c r="O19" s="52">
        <f t="shared" si="6"/>
        <v>0</v>
      </c>
      <c r="P19" s="52">
        <f t="shared" si="6"/>
        <v>0</v>
      </c>
      <c r="Q19" s="52">
        <f t="shared" si="6"/>
        <v>1</v>
      </c>
      <c r="R19" s="52">
        <f t="shared" si="6"/>
        <v>3</v>
      </c>
      <c r="S19" s="52">
        <f t="shared" si="6"/>
        <v>0</v>
      </c>
      <c r="T19" s="52">
        <f t="shared" si="6"/>
        <v>0</v>
      </c>
      <c r="U19" s="52">
        <f t="shared" si="6"/>
        <v>0</v>
      </c>
      <c r="V19" s="52">
        <f t="shared" si="6"/>
        <v>0</v>
      </c>
      <c r="W19" s="52">
        <f t="shared" si="6"/>
        <v>4</v>
      </c>
      <c r="X19" s="58">
        <f t="shared" si="6"/>
        <v>5</v>
      </c>
      <c r="Y19" s="52">
        <f t="shared" si="6"/>
        <v>0</v>
      </c>
      <c r="Z19" s="52">
        <f>Z20*1+Z21*2</f>
        <v>2</v>
      </c>
      <c r="AA19" s="52">
        <f>AA20*1+AA21*2</f>
        <v>0</v>
      </c>
      <c r="AB19" s="52">
        <f>AB20*1+AB21*2</f>
        <v>4</v>
      </c>
    </row>
    <row r="20" spans="1:28" s="17" customFormat="1" ht="12.75">
      <c r="A20" s="74"/>
      <c r="B20" s="20" t="s">
        <v>109</v>
      </c>
      <c r="C20" s="38" t="s">
        <v>11</v>
      </c>
      <c r="D20" s="50">
        <v>1</v>
      </c>
      <c r="E20" s="50">
        <v>2</v>
      </c>
      <c r="F20" s="50"/>
      <c r="G20" s="50"/>
      <c r="H20" s="50">
        <v>3</v>
      </c>
      <c r="I20" s="50"/>
      <c r="J20" s="50">
        <v>3</v>
      </c>
      <c r="K20" s="50"/>
      <c r="L20" s="50">
        <v>1</v>
      </c>
      <c r="M20" s="50"/>
      <c r="N20" s="50"/>
      <c r="O20" s="50"/>
      <c r="P20" s="50"/>
      <c r="Q20" s="50">
        <v>1</v>
      </c>
      <c r="R20" s="50">
        <v>3</v>
      </c>
      <c r="S20" s="50"/>
      <c r="T20" s="50"/>
      <c r="U20" s="50"/>
      <c r="V20" s="50"/>
      <c r="W20" s="50">
        <v>4</v>
      </c>
      <c r="X20" s="57">
        <v>5</v>
      </c>
      <c r="Y20" s="50"/>
      <c r="Z20" s="50">
        <v>2</v>
      </c>
      <c r="AA20" s="50"/>
      <c r="AB20" s="50">
        <v>2</v>
      </c>
    </row>
    <row r="21" spans="1:28" s="17" customFormat="1" ht="12.75">
      <c r="A21" s="74"/>
      <c r="B21" s="25" t="s">
        <v>110</v>
      </c>
      <c r="C21" s="38" t="s">
        <v>14</v>
      </c>
      <c r="D21" s="50"/>
      <c r="E21" s="50"/>
      <c r="F21" s="50"/>
      <c r="G21" s="50"/>
      <c r="H21" s="50"/>
      <c r="I21" s="50"/>
      <c r="J21" s="50"/>
      <c r="K21" s="50"/>
      <c r="L21" s="50">
        <v>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7"/>
      <c r="Y21" s="50"/>
      <c r="Z21" s="50"/>
      <c r="AA21" s="50"/>
      <c r="AB21" s="50">
        <v>1</v>
      </c>
    </row>
    <row r="22" spans="1:28" ht="12.75">
      <c r="A22" s="70" t="s">
        <v>57</v>
      </c>
      <c r="B22" s="11" t="s">
        <v>16</v>
      </c>
      <c r="C22" s="40"/>
      <c r="D22" s="52">
        <f>D23*3+D24*5</f>
        <v>0</v>
      </c>
      <c r="E22" s="52">
        <f aca="true" t="shared" si="7" ref="E22:Y22">E23*3+E24*5</f>
        <v>0</v>
      </c>
      <c r="F22" s="52">
        <f t="shared" si="7"/>
        <v>0</v>
      </c>
      <c r="G22" s="52">
        <f t="shared" si="7"/>
        <v>0</v>
      </c>
      <c r="H22" s="52">
        <f t="shared" si="7"/>
        <v>0</v>
      </c>
      <c r="I22" s="52">
        <f t="shared" si="7"/>
        <v>0</v>
      </c>
      <c r="J22" s="52">
        <f t="shared" si="7"/>
        <v>0</v>
      </c>
      <c r="K22" s="52">
        <f t="shared" si="7"/>
        <v>0</v>
      </c>
      <c r="L22" s="52">
        <f t="shared" si="7"/>
        <v>0</v>
      </c>
      <c r="M22" s="52">
        <f t="shared" si="7"/>
        <v>0</v>
      </c>
      <c r="N22" s="52">
        <f t="shared" si="7"/>
        <v>0</v>
      </c>
      <c r="O22" s="52">
        <f t="shared" si="7"/>
        <v>0</v>
      </c>
      <c r="P22" s="52">
        <f t="shared" si="7"/>
        <v>0</v>
      </c>
      <c r="Q22" s="52">
        <f t="shared" si="7"/>
        <v>0</v>
      </c>
      <c r="R22" s="52">
        <f t="shared" si="7"/>
        <v>0</v>
      </c>
      <c r="S22" s="52">
        <f t="shared" si="7"/>
        <v>0</v>
      </c>
      <c r="T22" s="52">
        <f t="shared" si="7"/>
        <v>0</v>
      </c>
      <c r="U22" s="52">
        <f t="shared" si="7"/>
        <v>0</v>
      </c>
      <c r="V22" s="52">
        <f t="shared" si="7"/>
        <v>5</v>
      </c>
      <c r="W22" s="52">
        <f t="shared" si="7"/>
        <v>0</v>
      </c>
      <c r="X22" s="58">
        <f t="shared" si="7"/>
        <v>0</v>
      </c>
      <c r="Y22" s="52">
        <f t="shared" si="7"/>
        <v>0</v>
      </c>
      <c r="Z22" s="52">
        <f>Z23*3+Z24*5</f>
        <v>0</v>
      </c>
      <c r="AA22" s="52">
        <f>AA23*3+AA24*5</f>
        <v>0</v>
      </c>
      <c r="AB22" s="52">
        <f>AB23*3+AB24*5</f>
        <v>0</v>
      </c>
    </row>
    <row r="23" spans="1:28" s="17" customFormat="1" ht="25.5">
      <c r="A23" s="71"/>
      <c r="B23" s="20" t="s">
        <v>40</v>
      </c>
      <c r="C23" s="39" t="s">
        <v>17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7"/>
      <c r="Y23" s="50"/>
      <c r="Z23" s="50"/>
      <c r="AA23" s="50"/>
      <c r="AB23" s="50"/>
    </row>
    <row r="24" spans="1:28" s="17" customFormat="1" ht="25.5">
      <c r="A24" s="34"/>
      <c r="B24" s="20" t="s">
        <v>39</v>
      </c>
      <c r="C24" s="39" t="s">
        <v>112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>
        <v>1</v>
      </c>
      <c r="W24" s="50"/>
      <c r="X24" s="57"/>
      <c r="Y24" s="50"/>
      <c r="Z24" s="50"/>
      <c r="AA24" s="50"/>
      <c r="AB24" s="50"/>
    </row>
    <row r="25" spans="1:28" ht="25.5">
      <c r="A25" s="73" t="s">
        <v>58</v>
      </c>
      <c r="B25" s="14" t="s">
        <v>106</v>
      </c>
      <c r="C25" s="41"/>
      <c r="D25" s="52">
        <f>D26*1+D27*2</f>
        <v>2</v>
      </c>
      <c r="E25" s="52">
        <f aca="true" t="shared" si="8" ref="E25:Y25">E26*1+E27*2</f>
        <v>5</v>
      </c>
      <c r="F25" s="52">
        <f t="shared" si="8"/>
        <v>11</v>
      </c>
      <c r="G25" s="52">
        <f t="shared" si="8"/>
        <v>2</v>
      </c>
      <c r="H25" s="52">
        <f t="shared" si="8"/>
        <v>2</v>
      </c>
      <c r="I25" s="52">
        <f t="shared" si="8"/>
        <v>1</v>
      </c>
      <c r="J25" s="52">
        <f t="shared" si="8"/>
        <v>5</v>
      </c>
      <c r="K25" s="52">
        <f t="shared" si="8"/>
        <v>3</v>
      </c>
      <c r="L25" s="52">
        <f t="shared" si="8"/>
        <v>2</v>
      </c>
      <c r="M25" s="52">
        <f t="shared" si="8"/>
        <v>0</v>
      </c>
      <c r="N25" s="52">
        <f t="shared" si="8"/>
        <v>6</v>
      </c>
      <c r="O25" s="52">
        <f t="shared" si="8"/>
        <v>0</v>
      </c>
      <c r="P25" s="52">
        <f t="shared" si="8"/>
        <v>4</v>
      </c>
      <c r="Q25" s="52">
        <f t="shared" si="8"/>
        <v>1</v>
      </c>
      <c r="R25" s="52">
        <f t="shared" si="8"/>
        <v>10</v>
      </c>
      <c r="S25" s="52">
        <f t="shared" si="8"/>
        <v>3</v>
      </c>
      <c r="T25" s="52">
        <f t="shared" si="8"/>
        <v>0</v>
      </c>
      <c r="U25" s="52">
        <f t="shared" si="8"/>
        <v>0</v>
      </c>
      <c r="V25" s="52">
        <f t="shared" si="8"/>
        <v>10</v>
      </c>
      <c r="W25" s="52">
        <f t="shared" si="8"/>
        <v>18</v>
      </c>
      <c r="X25" s="58">
        <f t="shared" si="8"/>
        <v>2</v>
      </c>
      <c r="Y25" s="52">
        <f t="shared" si="8"/>
        <v>10</v>
      </c>
      <c r="Z25" s="52">
        <f>Z26*1+Z27*2</f>
        <v>9</v>
      </c>
      <c r="AA25" s="52">
        <f>AA26*1+AA27*2</f>
        <v>3</v>
      </c>
      <c r="AB25" s="52">
        <f>AB26*1+AB27*2</f>
        <v>61</v>
      </c>
    </row>
    <row r="26" spans="1:28" s="17" customFormat="1" ht="12.75">
      <c r="A26" s="74"/>
      <c r="B26" s="33" t="s">
        <v>109</v>
      </c>
      <c r="C26" s="42" t="s">
        <v>35</v>
      </c>
      <c r="D26" s="50"/>
      <c r="E26" s="50">
        <v>3</v>
      </c>
      <c r="F26" s="50">
        <v>5</v>
      </c>
      <c r="G26" s="50">
        <v>2</v>
      </c>
      <c r="H26" s="50"/>
      <c r="I26" s="50">
        <v>1</v>
      </c>
      <c r="J26" s="50">
        <v>3</v>
      </c>
      <c r="K26" s="50">
        <v>1</v>
      </c>
      <c r="L26" s="50">
        <v>2</v>
      </c>
      <c r="M26" s="50"/>
      <c r="N26" s="50">
        <v>2</v>
      </c>
      <c r="O26" s="50"/>
      <c r="P26" s="50">
        <v>2</v>
      </c>
      <c r="Q26" s="50">
        <v>1</v>
      </c>
      <c r="R26" s="50">
        <v>4</v>
      </c>
      <c r="S26" s="50">
        <v>1</v>
      </c>
      <c r="T26" s="50"/>
      <c r="U26" s="50"/>
      <c r="V26" s="50">
        <v>6</v>
      </c>
      <c r="W26" s="50">
        <v>2</v>
      </c>
      <c r="X26" s="57"/>
      <c r="Y26" s="50">
        <v>6</v>
      </c>
      <c r="Z26" s="50">
        <v>1</v>
      </c>
      <c r="AA26" s="50">
        <v>1</v>
      </c>
      <c r="AB26" s="50">
        <v>3</v>
      </c>
    </row>
    <row r="27" spans="1:28" s="17" customFormat="1" ht="12.75">
      <c r="A27" s="77"/>
      <c r="B27" s="32" t="s">
        <v>110</v>
      </c>
      <c r="C27" s="42" t="s">
        <v>116</v>
      </c>
      <c r="D27" s="50">
        <v>1</v>
      </c>
      <c r="E27" s="50">
        <v>1</v>
      </c>
      <c r="F27" s="50">
        <v>3</v>
      </c>
      <c r="G27" s="50"/>
      <c r="H27" s="50">
        <v>1</v>
      </c>
      <c r="I27" s="50"/>
      <c r="J27" s="50">
        <v>1</v>
      </c>
      <c r="K27" s="50">
        <v>1</v>
      </c>
      <c r="L27" s="50"/>
      <c r="M27" s="50"/>
      <c r="N27" s="50">
        <v>2</v>
      </c>
      <c r="O27" s="50"/>
      <c r="P27" s="50">
        <v>1</v>
      </c>
      <c r="Q27" s="50"/>
      <c r="R27" s="50">
        <v>3</v>
      </c>
      <c r="S27" s="50">
        <v>1</v>
      </c>
      <c r="T27" s="50"/>
      <c r="U27" s="50"/>
      <c r="V27" s="50">
        <v>2</v>
      </c>
      <c r="W27" s="50">
        <v>8</v>
      </c>
      <c r="X27" s="57">
        <v>1</v>
      </c>
      <c r="Y27" s="50">
        <v>2</v>
      </c>
      <c r="Z27" s="50">
        <v>4</v>
      </c>
      <c r="AA27" s="50">
        <v>1</v>
      </c>
      <c r="AB27" s="50">
        <v>29</v>
      </c>
    </row>
    <row r="28" spans="1:28" ht="25.5">
      <c r="A28" s="74" t="s">
        <v>59</v>
      </c>
      <c r="B28" s="11" t="s">
        <v>41</v>
      </c>
      <c r="C28" s="40"/>
      <c r="D28" s="52">
        <f>D29*1</f>
        <v>0</v>
      </c>
      <c r="E28" s="52">
        <f aca="true" t="shared" si="9" ref="E28:AB28">E29*1</f>
        <v>0</v>
      </c>
      <c r="F28" s="52">
        <f t="shared" si="9"/>
        <v>0</v>
      </c>
      <c r="G28" s="52">
        <f t="shared" si="9"/>
        <v>0</v>
      </c>
      <c r="H28" s="52">
        <f t="shared" si="9"/>
        <v>0</v>
      </c>
      <c r="I28" s="52">
        <f t="shared" si="9"/>
        <v>0</v>
      </c>
      <c r="J28" s="52">
        <f t="shared" si="9"/>
        <v>0</v>
      </c>
      <c r="K28" s="52">
        <f t="shared" si="9"/>
        <v>0</v>
      </c>
      <c r="L28" s="52">
        <f t="shared" si="9"/>
        <v>0</v>
      </c>
      <c r="M28" s="52">
        <f t="shared" si="9"/>
        <v>0</v>
      </c>
      <c r="N28" s="52">
        <f t="shared" si="9"/>
        <v>0</v>
      </c>
      <c r="O28" s="52">
        <f t="shared" si="9"/>
        <v>0</v>
      </c>
      <c r="P28" s="52">
        <f t="shared" si="9"/>
        <v>2</v>
      </c>
      <c r="Q28" s="52">
        <f t="shared" si="9"/>
        <v>0</v>
      </c>
      <c r="R28" s="52">
        <f t="shared" si="9"/>
        <v>0</v>
      </c>
      <c r="S28" s="52">
        <f t="shared" si="9"/>
        <v>0</v>
      </c>
      <c r="T28" s="52">
        <f t="shared" si="9"/>
        <v>0</v>
      </c>
      <c r="U28" s="52">
        <f t="shared" si="9"/>
        <v>0</v>
      </c>
      <c r="V28" s="52">
        <f t="shared" si="9"/>
        <v>0</v>
      </c>
      <c r="W28" s="52">
        <f t="shared" si="9"/>
        <v>3</v>
      </c>
      <c r="X28" s="58">
        <f t="shared" si="9"/>
        <v>0</v>
      </c>
      <c r="Y28" s="52">
        <f t="shared" si="9"/>
        <v>0</v>
      </c>
      <c r="Z28" s="52">
        <f t="shared" si="9"/>
        <v>1</v>
      </c>
      <c r="AA28" s="52">
        <f t="shared" si="9"/>
        <v>0</v>
      </c>
      <c r="AB28" s="52">
        <f t="shared" si="9"/>
        <v>0</v>
      </c>
    </row>
    <row r="29" spans="1:28" s="17" customFormat="1" ht="12.75">
      <c r="A29" s="77"/>
      <c r="B29" s="25" t="s">
        <v>111</v>
      </c>
      <c r="C29" s="38" t="s">
        <v>45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>
        <v>2</v>
      </c>
      <c r="Q29" s="50"/>
      <c r="R29" s="50"/>
      <c r="S29" s="50"/>
      <c r="T29" s="50"/>
      <c r="U29" s="50"/>
      <c r="V29" s="50"/>
      <c r="W29" s="50">
        <v>3</v>
      </c>
      <c r="X29" s="57"/>
      <c r="Y29" s="50"/>
      <c r="Z29" s="50">
        <v>1</v>
      </c>
      <c r="AA29" s="50"/>
      <c r="AB29" s="50">
        <v>0</v>
      </c>
    </row>
    <row r="30" spans="1:28" s="17" customFormat="1" ht="38.25">
      <c r="A30" s="35" t="s">
        <v>60</v>
      </c>
      <c r="B30" s="16" t="s">
        <v>62</v>
      </c>
      <c r="C30" s="38" t="s">
        <v>11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>
        <v>1</v>
      </c>
      <c r="Q30" s="50"/>
      <c r="R30" s="50">
        <v>1</v>
      </c>
      <c r="S30" s="50"/>
      <c r="T30" s="50"/>
      <c r="U30" s="50"/>
      <c r="V30" s="50"/>
      <c r="W30" s="50"/>
      <c r="X30" s="57"/>
      <c r="Y30" s="50"/>
      <c r="Z30" s="50">
        <v>1</v>
      </c>
      <c r="AA30" s="50"/>
      <c r="AB30" s="50">
        <v>1</v>
      </c>
    </row>
    <row r="31" spans="1:28" ht="12.75">
      <c r="A31" s="6" t="s">
        <v>8</v>
      </c>
      <c r="B31" s="82" t="s">
        <v>19</v>
      </c>
      <c r="C31" s="75"/>
      <c r="D31" s="53">
        <f>D32+D34+D38*1</f>
        <v>2</v>
      </c>
      <c r="E31" s="53">
        <f aca="true" t="shared" si="10" ref="E31:Y31">E32+E34+E38*1</f>
        <v>2</v>
      </c>
      <c r="F31" s="53">
        <f t="shared" si="10"/>
        <v>0.2</v>
      </c>
      <c r="G31" s="53">
        <f t="shared" si="10"/>
        <v>0</v>
      </c>
      <c r="H31" s="53">
        <f t="shared" si="10"/>
        <v>2</v>
      </c>
      <c r="I31" s="53">
        <f t="shared" si="10"/>
        <v>0</v>
      </c>
      <c r="J31" s="53">
        <f t="shared" si="10"/>
        <v>0</v>
      </c>
      <c r="K31" s="53">
        <f t="shared" si="10"/>
        <v>0</v>
      </c>
      <c r="L31" s="53">
        <f t="shared" si="10"/>
        <v>2</v>
      </c>
      <c r="M31" s="53">
        <f t="shared" si="10"/>
        <v>0</v>
      </c>
      <c r="N31" s="53">
        <f t="shared" si="10"/>
        <v>0.8</v>
      </c>
      <c r="O31" s="53">
        <f t="shared" si="10"/>
        <v>0</v>
      </c>
      <c r="P31" s="53">
        <f t="shared" si="10"/>
        <v>5</v>
      </c>
      <c r="Q31" s="53">
        <f t="shared" si="10"/>
        <v>1.6</v>
      </c>
      <c r="R31" s="53">
        <f t="shared" si="10"/>
        <v>4.7</v>
      </c>
      <c r="S31" s="53">
        <f t="shared" si="10"/>
        <v>4</v>
      </c>
      <c r="T31" s="53">
        <f t="shared" si="10"/>
        <v>0</v>
      </c>
      <c r="U31" s="53">
        <f t="shared" si="10"/>
        <v>3.2</v>
      </c>
      <c r="V31" s="53">
        <f t="shared" si="10"/>
        <v>7.7</v>
      </c>
      <c r="W31" s="53">
        <f t="shared" si="10"/>
        <v>14</v>
      </c>
      <c r="X31" s="53">
        <f t="shared" si="10"/>
        <v>3</v>
      </c>
      <c r="Y31" s="59">
        <f t="shared" si="10"/>
        <v>2.5</v>
      </c>
      <c r="Z31" s="59">
        <f>Z32+Z34+Z38*1</f>
        <v>12.1</v>
      </c>
      <c r="AA31" s="59">
        <f>AA32+AA34+AA38*1</f>
        <v>0</v>
      </c>
      <c r="AB31" s="59">
        <f>AB32+AB34+AB38*1</f>
        <v>24.1</v>
      </c>
    </row>
    <row r="32" spans="1:28" ht="38.25">
      <c r="A32" s="10" t="s">
        <v>10</v>
      </c>
      <c r="B32" s="12" t="s">
        <v>121</v>
      </c>
      <c r="C32" s="78" t="s">
        <v>123</v>
      </c>
      <c r="D32" s="52">
        <f>D33*2</f>
        <v>0</v>
      </c>
      <c r="E32" s="52">
        <f aca="true" t="shared" si="11" ref="E32:AB32">E33*2</f>
        <v>0</v>
      </c>
      <c r="F32" s="52">
        <f t="shared" si="11"/>
        <v>0</v>
      </c>
      <c r="G32" s="52">
        <f t="shared" si="11"/>
        <v>0</v>
      </c>
      <c r="H32" s="52">
        <f t="shared" si="11"/>
        <v>0</v>
      </c>
      <c r="I32" s="52">
        <f t="shared" si="11"/>
        <v>0</v>
      </c>
      <c r="J32" s="52">
        <f t="shared" si="11"/>
        <v>0</v>
      </c>
      <c r="K32" s="52">
        <f t="shared" si="11"/>
        <v>0</v>
      </c>
      <c r="L32" s="52">
        <f t="shared" si="11"/>
        <v>2</v>
      </c>
      <c r="M32" s="52">
        <f t="shared" si="11"/>
        <v>0</v>
      </c>
      <c r="N32" s="52">
        <f t="shared" si="11"/>
        <v>0</v>
      </c>
      <c r="O32" s="52">
        <f t="shared" si="11"/>
        <v>0</v>
      </c>
      <c r="P32" s="52">
        <f t="shared" si="11"/>
        <v>0</v>
      </c>
      <c r="Q32" s="52">
        <f t="shared" si="11"/>
        <v>0</v>
      </c>
      <c r="R32" s="52">
        <f t="shared" si="11"/>
        <v>0</v>
      </c>
      <c r="S32" s="52">
        <f t="shared" si="11"/>
        <v>0</v>
      </c>
      <c r="T32" s="52">
        <f t="shared" si="11"/>
        <v>0</v>
      </c>
      <c r="U32" s="52">
        <f t="shared" si="11"/>
        <v>2</v>
      </c>
      <c r="V32" s="52">
        <f t="shared" si="11"/>
        <v>0</v>
      </c>
      <c r="W32" s="52">
        <f t="shared" si="11"/>
        <v>2</v>
      </c>
      <c r="X32" s="58">
        <f t="shared" si="11"/>
        <v>2</v>
      </c>
      <c r="Y32" s="52">
        <f t="shared" si="11"/>
        <v>0</v>
      </c>
      <c r="Z32" s="52">
        <f t="shared" si="11"/>
        <v>4</v>
      </c>
      <c r="AA32" s="52">
        <f t="shared" si="11"/>
        <v>0</v>
      </c>
      <c r="AB32" s="52">
        <f t="shared" si="11"/>
        <v>4</v>
      </c>
    </row>
    <row r="33" spans="1:28" s="17" customFormat="1" ht="12.75">
      <c r="A33" s="19"/>
      <c r="B33" s="21" t="s">
        <v>119</v>
      </c>
      <c r="C33" s="79"/>
      <c r="D33" s="50"/>
      <c r="E33" s="50"/>
      <c r="F33" s="50"/>
      <c r="G33" s="50"/>
      <c r="H33" s="50"/>
      <c r="I33" s="50"/>
      <c r="J33" s="50"/>
      <c r="K33" s="50"/>
      <c r="L33" s="50">
        <v>1</v>
      </c>
      <c r="M33" s="50"/>
      <c r="N33" s="50"/>
      <c r="O33" s="50"/>
      <c r="P33" s="50"/>
      <c r="Q33" s="50"/>
      <c r="R33" s="50"/>
      <c r="S33" s="50"/>
      <c r="T33" s="50"/>
      <c r="U33" s="50">
        <v>1</v>
      </c>
      <c r="V33" s="50"/>
      <c r="W33" s="50">
        <v>1</v>
      </c>
      <c r="X33" s="57">
        <v>1</v>
      </c>
      <c r="Y33" s="50"/>
      <c r="Z33" s="50">
        <v>2</v>
      </c>
      <c r="AA33" s="50"/>
      <c r="AB33" s="50">
        <v>2</v>
      </c>
    </row>
    <row r="34" spans="1:28" ht="25.5">
      <c r="A34" s="73" t="s">
        <v>12</v>
      </c>
      <c r="B34" s="7" t="s">
        <v>22</v>
      </c>
      <c r="C34" s="40"/>
      <c r="D34" s="52">
        <f>D35*1+D36*2+D37*0.1</f>
        <v>2</v>
      </c>
      <c r="E34" s="52">
        <f aca="true" t="shared" si="12" ref="E34:Y34">E35*1+E36*2+E37*0.1</f>
        <v>2</v>
      </c>
      <c r="F34" s="52">
        <f t="shared" si="12"/>
        <v>0.2</v>
      </c>
      <c r="G34" s="52">
        <f t="shared" si="12"/>
        <v>0</v>
      </c>
      <c r="H34" s="52">
        <f t="shared" si="12"/>
        <v>2</v>
      </c>
      <c r="I34" s="52">
        <f t="shared" si="12"/>
        <v>0</v>
      </c>
      <c r="J34" s="52">
        <f t="shared" si="12"/>
        <v>0</v>
      </c>
      <c r="K34" s="52">
        <f t="shared" si="12"/>
        <v>0</v>
      </c>
      <c r="L34" s="52">
        <f t="shared" si="12"/>
        <v>0</v>
      </c>
      <c r="M34" s="52">
        <f t="shared" si="12"/>
        <v>0</v>
      </c>
      <c r="N34" s="52">
        <f t="shared" si="12"/>
        <v>0.8</v>
      </c>
      <c r="O34" s="52">
        <f t="shared" si="12"/>
        <v>0</v>
      </c>
      <c r="P34" s="52">
        <f t="shared" si="12"/>
        <v>2</v>
      </c>
      <c r="Q34" s="52">
        <f t="shared" si="12"/>
        <v>1.6</v>
      </c>
      <c r="R34" s="52">
        <f t="shared" si="12"/>
        <v>4.7</v>
      </c>
      <c r="S34" s="52">
        <f t="shared" si="12"/>
        <v>4</v>
      </c>
      <c r="T34" s="52">
        <f t="shared" si="12"/>
        <v>0</v>
      </c>
      <c r="U34" s="52">
        <f t="shared" si="12"/>
        <v>0.2</v>
      </c>
      <c r="V34" s="52">
        <f t="shared" si="12"/>
        <v>6.7</v>
      </c>
      <c r="W34" s="52">
        <f t="shared" si="12"/>
        <v>10</v>
      </c>
      <c r="X34" s="58">
        <f t="shared" si="12"/>
        <v>0</v>
      </c>
      <c r="Y34" s="52">
        <f t="shared" si="12"/>
        <v>2.5</v>
      </c>
      <c r="Z34" s="52">
        <f>Z35*1+Z36*2+Z37*0.1</f>
        <v>8.1</v>
      </c>
      <c r="AA34" s="52">
        <f>AA35*1+AA36*2+AA37*0.1</f>
        <v>0</v>
      </c>
      <c r="AB34" s="52">
        <f>AB35*1+AB36*2+AB37*0.1</f>
        <v>20.1</v>
      </c>
    </row>
    <row r="35" spans="1:28" s="17" customFormat="1" ht="25.5">
      <c r="A35" s="74"/>
      <c r="B35" s="25" t="s">
        <v>117</v>
      </c>
      <c r="C35" s="38" t="s">
        <v>23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7"/>
      <c r="Y35" s="50"/>
      <c r="Z35" s="50"/>
      <c r="AA35" s="50"/>
      <c r="AB35" s="50"/>
    </row>
    <row r="36" spans="1:28" s="17" customFormat="1" ht="25.5">
      <c r="A36" s="74"/>
      <c r="B36" s="25" t="s">
        <v>118</v>
      </c>
      <c r="C36" s="43" t="s">
        <v>24</v>
      </c>
      <c r="D36" s="50">
        <v>1</v>
      </c>
      <c r="E36" s="50">
        <v>1</v>
      </c>
      <c r="F36" s="50"/>
      <c r="G36" s="50"/>
      <c r="H36" s="50">
        <v>1</v>
      </c>
      <c r="I36" s="50"/>
      <c r="J36" s="50"/>
      <c r="K36" s="50"/>
      <c r="L36" s="50"/>
      <c r="M36" s="50"/>
      <c r="N36" s="50"/>
      <c r="O36" s="50"/>
      <c r="P36" s="50">
        <v>1</v>
      </c>
      <c r="Q36" s="50"/>
      <c r="R36" s="50">
        <v>2</v>
      </c>
      <c r="S36" s="50">
        <v>2</v>
      </c>
      <c r="T36" s="50"/>
      <c r="U36" s="50"/>
      <c r="V36" s="50">
        <v>3</v>
      </c>
      <c r="W36" s="50">
        <v>5</v>
      </c>
      <c r="X36" s="57"/>
      <c r="Y36" s="50">
        <v>1</v>
      </c>
      <c r="Z36" s="50">
        <v>4</v>
      </c>
      <c r="AA36" s="50"/>
      <c r="AB36" s="50">
        <v>10</v>
      </c>
    </row>
    <row r="37" spans="1:28" s="17" customFormat="1" ht="12.75">
      <c r="A37" s="77"/>
      <c r="B37" s="22" t="s">
        <v>25</v>
      </c>
      <c r="C37" s="43" t="s">
        <v>67</v>
      </c>
      <c r="D37" s="50"/>
      <c r="E37" s="50"/>
      <c r="F37" s="50">
        <v>2</v>
      </c>
      <c r="G37" s="50"/>
      <c r="H37" s="50"/>
      <c r="I37" s="50"/>
      <c r="J37" s="50">
        <v>0</v>
      </c>
      <c r="K37" s="50"/>
      <c r="L37" s="50"/>
      <c r="M37" s="50"/>
      <c r="N37" s="50">
        <v>8</v>
      </c>
      <c r="O37" s="50"/>
      <c r="P37" s="50"/>
      <c r="Q37" s="50">
        <v>16</v>
      </c>
      <c r="R37" s="50">
        <v>7</v>
      </c>
      <c r="S37" s="50"/>
      <c r="T37" s="50"/>
      <c r="U37" s="50">
        <v>2</v>
      </c>
      <c r="V37" s="50">
        <v>7</v>
      </c>
      <c r="W37" s="50"/>
      <c r="X37" s="57"/>
      <c r="Y37" s="50">
        <v>5</v>
      </c>
      <c r="Z37" s="50">
        <v>1</v>
      </c>
      <c r="AA37" s="50"/>
      <c r="AB37" s="50">
        <v>1</v>
      </c>
    </row>
    <row r="38" spans="1:28" s="17" customFormat="1" ht="51">
      <c r="A38" s="31" t="s">
        <v>15</v>
      </c>
      <c r="B38" s="16" t="s">
        <v>63</v>
      </c>
      <c r="C38" s="44" t="s">
        <v>18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>
        <v>3</v>
      </c>
      <c r="Q38" s="50"/>
      <c r="R38" s="50"/>
      <c r="S38" s="50"/>
      <c r="T38" s="50"/>
      <c r="U38" s="50">
        <v>1</v>
      </c>
      <c r="V38" s="50">
        <v>1</v>
      </c>
      <c r="W38" s="50">
        <v>2</v>
      </c>
      <c r="X38" s="57">
        <v>1</v>
      </c>
      <c r="Y38" s="50"/>
      <c r="Z38" s="50"/>
      <c r="AA38" s="50"/>
      <c r="AB38" s="50">
        <v>0</v>
      </c>
    </row>
    <row r="39" spans="1:28" ht="12.75">
      <c r="A39" s="6" t="s">
        <v>61</v>
      </c>
      <c r="B39" s="75" t="s">
        <v>27</v>
      </c>
      <c r="C39" s="76"/>
      <c r="D39" s="53">
        <f>D40*3+D41</f>
        <v>0</v>
      </c>
      <c r="E39" s="53">
        <f aca="true" t="shared" si="13" ref="E39:Y39">E40*3+E41</f>
        <v>0</v>
      </c>
      <c r="F39" s="53">
        <f t="shared" si="13"/>
        <v>0</v>
      </c>
      <c r="G39" s="53">
        <f t="shared" si="13"/>
        <v>0</v>
      </c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3">
        <f t="shared" si="13"/>
        <v>0</v>
      </c>
      <c r="M39" s="53">
        <f t="shared" si="13"/>
        <v>0</v>
      </c>
      <c r="N39" s="53">
        <f t="shared" si="13"/>
        <v>0</v>
      </c>
      <c r="O39" s="53">
        <f t="shared" si="13"/>
        <v>0</v>
      </c>
      <c r="P39" s="53">
        <f t="shared" si="13"/>
        <v>0</v>
      </c>
      <c r="Q39" s="53">
        <f t="shared" si="13"/>
        <v>0</v>
      </c>
      <c r="R39" s="53">
        <f t="shared" si="13"/>
        <v>0</v>
      </c>
      <c r="S39" s="53">
        <f t="shared" si="13"/>
        <v>0</v>
      </c>
      <c r="T39" s="53">
        <f t="shared" si="13"/>
        <v>0</v>
      </c>
      <c r="U39" s="53">
        <f t="shared" si="13"/>
        <v>0</v>
      </c>
      <c r="V39" s="53">
        <f t="shared" si="13"/>
        <v>0</v>
      </c>
      <c r="W39" s="53">
        <f t="shared" si="13"/>
        <v>0</v>
      </c>
      <c r="X39" s="53">
        <f t="shared" si="13"/>
        <v>0</v>
      </c>
      <c r="Y39" s="59">
        <f t="shared" si="13"/>
        <v>0</v>
      </c>
      <c r="Z39" s="59">
        <f>Z40*3+Z41</f>
        <v>0</v>
      </c>
      <c r="AA39" s="59">
        <f>AA40*3+AA41</f>
        <v>0</v>
      </c>
      <c r="AB39" s="59">
        <f>AB40*3+AB41</f>
        <v>16</v>
      </c>
    </row>
    <row r="40" spans="1:28" s="17" customFormat="1" ht="12.75">
      <c r="A40" s="15" t="s">
        <v>20</v>
      </c>
      <c r="B40" s="26" t="s">
        <v>31</v>
      </c>
      <c r="C40" s="45" t="s">
        <v>32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7"/>
      <c r="Y40" s="50"/>
      <c r="Z40" s="50"/>
      <c r="AA40" s="50"/>
      <c r="AB40" s="50">
        <v>2</v>
      </c>
    </row>
    <row r="41" spans="1:28" ht="51">
      <c r="A41" s="70" t="s">
        <v>21</v>
      </c>
      <c r="B41" s="26" t="s">
        <v>120</v>
      </c>
      <c r="C41" s="45"/>
      <c r="D41" s="52">
        <f>D42*5+D43*10</f>
        <v>0</v>
      </c>
      <c r="E41" s="52">
        <f aca="true" t="shared" si="14" ref="E41:Y41">E42*5+E43*10</f>
        <v>0</v>
      </c>
      <c r="F41" s="52">
        <f t="shared" si="14"/>
        <v>0</v>
      </c>
      <c r="G41" s="52">
        <f t="shared" si="14"/>
        <v>0</v>
      </c>
      <c r="H41" s="52">
        <f t="shared" si="14"/>
        <v>0</v>
      </c>
      <c r="I41" s="52">
        <f t="shared" si="14"/>
        <v>0</v>
      </c>
      <c r="J41" s="52">
        <f t="shared" si="14"/>
        <v>0</v>
      </c>
      <c r="K41" s="52">
        <f t="shared" si="14"/>
        <v>0</v>
      </c>
      <c r="L41" s="52">
        <f t="shared" si="14"/>
        <v>0</v>
      </c>
      <c r="M41" s="52">
        <f t="shared" si="14"/>
        <v>0</v>
      </c>
      <c r="N41" s="52">
        <f t="shared" si="14"/>
        <v>0</v>
      </c>
      <c r="O41" s="52">
        <f t="shared" si="14"/>
        <v>0</v>
      </c>
      <c r="P41" s="52">
        <f t="shared" si="14"/>
        <v>0</v>
      </c>
      <c r="Q41" s="52">
        <f t="shared" si="14"/>
        <v>0</v>
      </c>
      <c r="R41" s="52">
        <f t="shared" si="14"/>
        <v>0</v>
      </c>
      <c r="S41" s="52">
        <f t="shared" si="14"/>
        <v>0</v>
      </c>
      <c r="T41" s="52">
        <f t="shared" si="14"/>
        <v>0</v>
      </c>
      <c r="U41" s="52">
        <f t="shared" si="14"/>
        <v>0</v>
      </c>
      <c r="V41" s="52">
        <f t="shared" si="14"/>
        <v>0</v>
      </c>
      <c r="W41" s="52">
        <f t="shared" si="14"/>
        <v>0</v>
      </c>
      <c r="X41" s="58">
        <f t="shared" si="14"/>
        <v>0</v>
      </c>
      <c r="Y41" s="52">
        <f t="shared" si="14"/>
        <v>0</v>
      </c>
      <c r="Z41" s="52">
        <f>Z42*5+Z43*10</f>
        <v>0</v>
      </c>
      <c r="AA41" s="52">
        <f>AA42*5+AA43*10</f>
        <v>0</v>
      </c>
      <c r="AB41" s="52">
        <f>AB42*5+AB43*10</f>
        <v>10</v>
      </c>
    </row>
    <row r="42" spans="1:28" ht="12.75">
      <c r="A42" s="71"/>
      <c r="B42" s="29" t="s">
        <v>113</v>
      </c>
      <c r="C42" s="46" t="s">
        <v>33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7"/>
      <c r="Y42" s="50"/>
      <c r="Z42" s="50"/>
      <c r="AA42" s="50"/>
      <c r="AB42" s="50"/>
    </row>
    <row r="43" spans="1:28" ht="12.75">
      <c r="A43" s="71"/>
      <c r="B43" s="28" t="s">
        <v>114</v>
      </c>
      <c r="C43" s="30" t="s">
        <v>34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7"/>
      <c r="Y43" s="50"/>
      <c r="Z43" s="50"/>
      <c r="AA43" s="50"/>
      <c r="AB43" s="50">
        <v>1</v>
      </c>
    </row>
    <row r="44" spans="1:28" ht="12.75" customHeight="1">
      <c r="A44" s="6" t="s">
        <v>26</v>
      </c>
      <c r="B44" s="75" t="s">
        <v>42</v>
      </c>
      <c r="C44" s="76"/>
      <c r="D44" s="53">
        <f>D45*1+D46*1+D47*1</f>
        <v>0</v>
      </c>
      <c r="E44" s="53">
        <f aca="true" t="shared" si="15" ref="E44:Y44">E45*1+E46*1+E47*1</f>
        <v>1</v>
      </c>
      <c r="F44" s="53">
        <f t="shared" si="15"/>
        <v>0</v>
      </c>
      <c r="G44" s="53">
        <f t="shared" si="15"/>
        <v>0</v>
      </c>
      <c r="H44" s="53">
        <f t="shared" si="15"/>
        <v>1</v>
      </c>
      <c r="I44" s="53">
        <f t="shared" si="15"/>
        <v>0</v>
      </c>
      <c r="J44" s="53">
        <f t="shared" si="15"/>
        <v>0</v>
      </c>
      <c r="K44" s="53">
        <f t="shared" si="15"/>
        <v>0</v>
      </c>
      <c r="L44" s="53">
        <f t="shared" si="15"/>
        <v>0</v>
      </c>
      <c r="M44" s="53">
        <f t="shared" si="15"/>
        <v>0</v>
      </c>
      <c r="N44" s="53">
        <f t="shared" si="15"/>
        <v>0</v>
      </c>
      <c r="O44" s="53">
        <f t="shared" si="15"/>
        <v>0</v>
      </c>
      <c r="P44" s="53">
        <f t="shared" si="15"/>
        <v>0</v>
      </c>
      <c r="Q44" s="53">
        <f t="shared" si="15"/>
        <v>1</v>
      </c>
      <c r="R44" s="53">
        <f t="shared" si="15"/>
        <v>3</v>
      </c>
      <c r="S44" s="53">
        <f t="shared" si="15"/>
        <v>1</v>
      </c>
      <c r="T44" s="53">
        <f t="shared" si="15"/>
        <v>0</v>
      </c>
      <c r="U44" s="53">
        <f t="shared" si="15"/>
        <v>0</v>
      </c>
      <c r="V44" s="53">
        <f t="shared" si="15"/>
        <v>0</v>
      </c>
      <c r="W44" s="53">
        <f t="shared" si="15"/>
        <v>2</v>
      </c>
      <c r="X44" s="53">
        <f t="shared" si="15"/>
        <v>0</v>
      </c>
      <c r="Y44" s="59">
        <f t="shared" si="15"/>
        <v>1</v>
      </c>
      <c r="Z44" s="59">
        <f>Z45*1+Z46*1+Z47*1</f>
        <v>1</v>
      </c>
      <c r="AA44" s="59">
        <f>AA45*1+AA46*1+AA47*1</f>
        <v>0</v>
      </c>
      <c r="AB44" s="59">
        <f>AB45*1+AB46*1+AB47*1</f>
        <v>1</v>
      </c>
    </row>
    <row r="45" spans="1:28" s="17" customFormat="1" ht="12.75">
      <c r="A45" s="15" t="s">
        <v>28</v>
      </c>
      <c r="B45" s="27" t="s">
        <v>46</v>
      </c>
      <c r="C45" s="47" t="s">
        <v>35</v>
      </c>
      <c r="D45" s="50"/>
      <c r="E45" s="50">
        <v>1</v>
      </c>
      <c r="F45" s="50"/>
      <c r="G45" s="50"/>
      <c r="H45" s="50">
        <v>1</v>
      </c>
      <c r="I45" s="50"/>
      <c r="J45" s="50"/>
      <c r="K45" s="50"/>
      <c r="L45" s="50"/>
      <c r="M45" s="50"/>
      <c r="N45" s="50"/>
      <c r="O45" s="50"/>
      <c r="P45" s="50"/>
      <c r="Q45" s="50">
        <v>1</v>
      </c>
      <c r="R45" s="50">
        <v>3</v>
      </c>
      <c r="S45" s="50">
        <v>1</v>
      </c>
      <c r="T45" s="50"/>
      <c r="U45" s="50"/>
      <c r="V45" s="50"/>
      <c r="W45" s="50">
        <v>2</v>
      </c>
      <c r="X45" s="57"/>
      <c r="Y45" s="50">
        <v>1</v>
      </c>
      <c r="Z45" s="50">
        <v>1</v>
      </c>
      <c r="AA45" s="50"/>
      <c r="AB45" s="50">
        <v>1</v>
      </c>
    </row>
    <row r="46" spans="1:28" s="17" customFormat="1" ht="12.75">
      <c r="A46" s="15" t="s">
        <v>29</v>
      </c>
      <c r="B46" s="27" t="s">
        <v>73</v>
      </c>
      <c r="C46" s="47" t="s">
        <v>43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7"/>
      <c r="Y46" s="50"/>
      <c r="Z46" s="50"/>
      <c r="AA46" s="50"/>
      <c r="AB46" s="50"/>
    </row>
    <row r="47" spans="1:28" s="17" customFormat="1" ht="25.5">
      <c r="A47" s="15" t="s">
        <v>30</v>
      </c>
      <c r="B47" s="27" t="s">
        <v>74</v>
      </c>
      <c r="C47" s="48" t="s">
        <v>36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>
        <v>0</v>
      </c>
      <c r="X47" s="57"/>
      <c r="Y47" s="50"/>
      <c r="Z47" s="50"/>
      <c r="AA47" s="50"/>
      <c r="AB47" s="50"/>
    </row>
    <row r="48" spans="1:28" ht="12.75">
      <c r="A48" s="13"/>
      <c r="B48" s="13"/>
      <c r="C48" s="49" t="s">
        <v>69</v>
      </c>
      <c r="D48" s="87">
        <f>D3+D5+D11+D31+D39+D44</f>
        <v>10.530000000000001</v>
      </c>
      <c r="E48" s="87">
        <f aca="true" t="shared" si="16" ref="E48:AB48">E3+E5+E11+E31+E39+E44</f>
        <v>18.83</v>
      </c>
      <c r="F48" s="87">
        <f t="shared" si="16"/>
        <v>16.31</v>
      </c>
      <c r="G48" s="87">
        <f t="shared" si="16"/>
        <v>7.68</v>
      </c>
      <c r="H48" s="87">
        <f t="shared" si="16"/>
        <v>18.71</v>
      </c>
      <c r="I48" s="87">
        <f t="shared" si="16"/>
        <v>3.54</v>
      </c>
      <c r="J48" s="87">
        <f t="shared" si="16"/>
        <v>17.29</v>
      </c>
      <c r="K48" s="87">
        <f t="shared" si="16"/>
        <v>8.65</v>
      </c>
      <c r="L48" s="87">
        <f t="shared" si="16"/>
        <v>11.55</v>
      </c>
      <c r="M48" s="87">
        <f t="shared" si="16"/>
        <v>2.6</v>
      </c>
      <c r="N48" s="87">
        <f t="shared" si="16"/>
        <v>11.4</v>
      </c>
      <c r="O48" s="87">
        <f t="shared" si="16"/>
        <v>0</v>
      </c>
      <c r="P48" s="87">
        <f t="shared" si="16"/>
        <v>18.509999999999998</v>
      </c>
      <c r="Q48" s="87">
        <f t="shared" si="16"/>
        <v>8.1</v>
      </c>
      <c r="R48" s="87">
        <f t="shared" si="16"/>
        <v>34.5</v>
      </c>
      <c r="S48" s="87">
        <f t="shared" si="16"/>
        <v>18.4</v>
      </c>
      <c r="T48" s="87">
        <f t="shared" si="16"/>
        <v>9.55</v>
      </c>
      <c r="U48" s="87">
        <f t="shared" si="16"/>
        <v>7.45</v>
      </c>
      <c r="V48" s="87">
        <f t="shared" si="16"/>
        <v>36.27</v>
      </c>
      <c r="W48" s="87">
        <f t="shared" si="16"/>
        <v>51.98</v>
      </c>
      <c r="X48" s="87">
        <f t="shared" si="16"/>
        <v>12.033</v>
      </c>
      <c r="Y48" s="87">
        <f t="shared" si="16"/>
        <v>22.7</v>
      </c>
      <c r="Z48" s="87">
        <f t="shared" si="16"/>
        <v>38.03</v>
      </c>
      <c r="AA48" s="87">
        <f t="shared" si="16"/>
        <v>7.94</v>
      </c>
      <c r="AB48" s="87">
        <f t="shared" si="16"/>
        <v>119.12</v>
      </c>
    </row>
    <row r="49" spans="3:28" s="54" customFormat="1" ht="12.75">
      <c r="C49" s="55" t="s">
        <v>104</v>
      </c>
      <c r="D49" s="56">
        <f aca="true" t="shared" si="17" ref="D49:AB49">RANK(D48,$D$48:$AB$48)</f>
        <v>16</v>
      </c>
      <c r="E49" s="56">
        <f t="shared" si="17"/>
        <v>7</v>
      </c>
      <c r="F49" s="56">
        <f t="shared" si="17"/>
        <v>12</v>
      </c>
      <c r="G49" s="56">
        <f t="shared" si="17"/>
        <v>21</v>
      </c>
      <c r="H49" s="56">
        <f t="shared" si="17"/>
        <v>8</v>
      </c>
      <c r="I49" s="56">
        <f t="shared" si="17"/>
        <v>23</v>
      </c>
      <c r="J49" s="56">
        <f t="shared" si="17"/>
        <v>11</v>
      </c>
      <c r="K49" s="56">
        <f t="shared" si="17"/>
        <v>18</v>
      </c>
      <c r="L49" s="56">
        <f t="shared" si="17"/>
        <v>14</v>
      </c>
      <c r="M49" s="56">
        <f t="shared" si="17"/>
        <v>24</v>
      </c>
      <c r="N49" s="56">
        <f t="shared" si="17"/>
        <v>15</v>
      </c>
      <c r="O49" s="56">
        <f t="shared" si="17"/>
        <v>25</v>
      </c>
      <c r="P49" s="56">
        <f t="shared" si="17"/>
        <v>9</v>
      </c>
      <c r="Q49" s="56">
        <f t="shared" si="17"/>
        <v>19</v>
      </c>
      <c r="R49" s="56">
        <f t="shared" si="17"/>
        <v>5</v>
      </c>
      <c r="S49" s="56">
        <f t="shared" si="17"/>
        <v>10</v>
      </c>
      <c r="T49" s="56">
        <f t="shared" si="17"/>
        <v>17</v>
      </c>
      <c r="U49" s="56">
        <f t="shared" si="17"/>
        <v>22</v>
      </c>
      <c r="V49" s="56">
        <f t="shared" si="17"/>
        <v>4</v>
      </c>
      <c r="W49" s="56">
        <f t="shared" si="17"/>
        <v>2</v>
      </c>
      <c r="X49" s="56">
        <f t="shared" si="17"/>
        <v>13</v>
      </c>
      <c r="Y49" s="56">
        <f t="shared" si="17"/>
        <v>6</v>
      </c>
      <c r="Z49" s="56">
        <f t="shared" si="17"/>
        <v>3</v>
      </c>
      <c r="AA49" s="56">
        <f t="shared" si="17"/>
        <v>20</v>
      </c>
      <c r="AB49" s="56">
        <f t="shared" si="17"/>
        <v>1</v>
      </c>
    </row>
    <row r="6515" ht="13.5" thickBot="1"/>
    <row r="6516" ht="16.5" thickBot="1">
      <c r="A6516" s="60">
        <v>2</v>
      </c>
    </row>
    <row r="6517" ht="16.5" thickBot="1">
      <c r="A6517" s="61">
        <v>3</v>
      </c>
    </row>
    <row r="6518" ht="16.5" thickBot="1">
      <c r="A6518" s="61">
        <v>12</v>
      </c>
    </row>
    <row r="6519" ht="16.5" thickBot="1">
      <c r="A6519" s="61">
        <v>14</v>
      </c>
    </row>
    <row r="6520" ht="16.5" thickBot="1">
      <c r="A6520" s="61">
        <v>16</v>
      </c>
    </row>
    <row r="6521" ht="16.5" thickBot="1">
      <c r="A6521" s="61">
        <v>18</v>
      </c>
    </row>
    <row r="6522" ht="16.5" thickBot="1">
      <c r="A6522" s="61">
        <v>19</v>
      </c>
    </row>
    <row r="6523" ht="16.5" thickBot="1">
      <c r="A6523" s="61">
        <v>23</v>
      </c>
    </row>
    <row r="6524" ht="16.5" thickBot="1">
      <c r="A6524" s="61">
        <v>25</v>
      </c>
    </row>
    <row r="6525" ht="16.5" thickBot="1">
      <c r="A6525" s="61">
        <v>29</v>
      </c>
    </row>
    <row r="6526" ht="16.5" thickBot="1">
      <c r="A6526" s="61">
        <v>31</v>
      </c>
    </row>
    <row r="6527" ht="16.5" thickBot="1">
      <c r="A6527" s="61">
        <v>32</v>
      </c>
    </row>
    <row r="6528" ht="16.5" thickBot="1">
      <c r="A6528" s="61">
        <v>34</v>
      </c>
    </row>
    <row r="6529" ht="63.75" thickBot="1">
      <c r="A6529" s="61" t="s">
        <v>125</v>
      </c>
    </row>
    <row r="6530" ht="63.75" thickBot="1">
      <c r="A6530" s="61" t="s">
        <v>126</v>
      </c>
    </row>
    <row r="6531" ht="16.5" thickBot="1">
      <c r="A6531" s="61">
        <v>1</v>
      </c>
    </row>
    <row r="6532" ht="16.5" thickBot="1">
      <c r="A6532" s="61">
        <v>6</v>
      </c>
    </row>
    <row r="6533" ht="16.5" thickBot="1">
      <c r="A6533" s="61">
        <v>8</v>
      </c>
    </row>
    <row r="6534" ht="16.5" thickBot="1">
      <c r="A6534" s="61">
        <v>10</v>
      </c>
    </row>
    <row r="6535" ht="16.5" thickBot="1">
      <c r="A6535" s="61">
        <v>11</v>
      </c>
    </row>
    <row r="6536" ht="16.5" thickBot="1">
      <c r="A6536" s="61">
        <v>17</v>
      </c>
    </row>
    <row r="6537" ht="16.5" thickBot="1">
      <c r="A6537" s="61">
        <v>21</v>
      </c>
    </row>
    <row r="6538" ht="16.5" thickBot="1">
      <c r="A6538" s="61">
        <v>26</v>
      </c>
    </row>
    <row r="6539" ht="16.5" thickBot="1">
      <c r="A6539" s="61">
        <v>27</v>
      </c>
    </row>
    <row r="6540" ht="16.5" thickBot="1">
      <c r="A6540" s="61">
        <v>37</v>
      </c>
    </row>
    <row r="6541" ht="16.5" thickBot="1">
      <c r="A6541" s="61">
        <v>38</v>
      </c>
    </row>
    <row r="6542" ht="16.5" thickBot="1">
      <c r="A6542" s="60">
        <v>39</v>
      </c>
    </row>
  </sheetData>
  <sheetProtection selectLockedCells="1"/>
  <autoFilter ref="A6515:C6540"/>
  <mergeCells count="18">
    <mergeCell ref="A1:B1"/>
    <mergeCell ref="B3:C3"/>
    <mergeCell ref="B5:C5"/>
    <mergeCell ref="C7:C9"/>
    <mergeCell ref="B11:C11"/>
    <mergeCell ref="B31:C31"/>
    <mergeCell ref="A28:A29"/>
    <mergeCell ref="A13:A15"/>
    <mergeCell ref="A16:A18"/>
    <mergeCell ref="A22:A23"/>
    <mergeCell ref="A6:A9"/>
    <mergeCell ref="A19:A21"/>
    <mergeCell ref="B39:C39"/>
    <mergeCell ref="B44:C44"/>
    <mergeCell ref="A34:A37"/>
    <mergeCell ref="A41:A43"/>
    <mergeCell ref="C32:C33"/>
    <mergeCell ref="A25:A27"/>
  </mergeCells>
  <dataValidations count="2">
    <dataValidation type="list" allowBlank="1" showInputMessage="1" showErrorMessage="1" sqref="Y1:BD1">
      <formula1>$A$6516:$A$6543</formula1>
    </dataValidation>
    <dataValidation type="list" allowBlank="1" showInputMessage="1" showErrorMessage="1" sqref="D1:X1">
      <formula1>$A$6516:$A$6539</formula1>
    </dataValidation>
  </dataValidations>
  <printOptions/>
  <pageMargins left="0.7480314960629921" right="0.7480314960629921" top="0.984251968503937" bottom="0.984251968503937" header="0.5118110236220472" footer="0.5118110236220472"/>
  <pageSetup fitToWidth="4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zoomScale="210" zoomScaleNormal="210" zoomScalePageLayoutView="0" workbookViewId="0" topLeftCell="A1">
      <selection activeCell="E5" sqref="E5"/>
    </sheetView>
  </sheetViews>
  <sheetFormatPr defaultColWidth="9.00390625" defaultRowHeight="12.75"/>
  <cols>
    <col min="1" max="1" width="26.00390625" style="0" customWidth="1"/>
  </cols>
  <sheetData>
    <row r="1" spans="1:2" ht="12.75">
      <c r="A1" t="s">
        <v>102</v>
      </c>
      <c r="B1" t="s">
        <v>124</v>
      </c>
    </row>
    <row r="2" spans="1:2" ht="16.5" thickBot="1">
      <c r="A2" s="85" t="s">
        <v>127</v>
      </c>
      <c r="B2">
        <f>'лист 14-15'!AB48</f>
        <v>119.12</v>
      </c>
    </row>
    <row r="3" spans="1:2" ht="16.5" thickBot="1">
      <c r="A3" s="85" t="s">
        <v>128</v>
      </c>
      <c r="B3">
        <f>'лист 14-15'!W48</f>
        <v>51.98</v>
      </c>
    </row>
    <row r="4" spans="1:2" ht="16.5" thickBot="1">
      <c r="A4" s="85" t="s">
        <v>129</v>
      </c>
      <c r="B4">
        <f>'лист 14-15'!Z48</f>
        <v>38.03</v>
      </c>
    </row>
    <row r="5" spans="1:2" ht="16.5" thickBot="1">
      <c r="A5" s="85" t="s">
        <v>130</v>
      </c>
      <c r="B5">
        <f>'лист 14-15'!V48</f>
        <v>36.27</v>
      </c>
    </row>
    <row r="6" spans="1:2" ht="16.5" thickBot="1">
      <c r="A6" s="85" t="s">
        <v>131</v>
      </c>
      <c r="B6">
        <f>'лист 14-15'!R48</f>
        <v>34.5</v>
      </c>
    </row>
    <row r="7" spans="1:2" ht="16.5" thickBot="1">
      <c r="A7" s="85" t="s">
        <v>132</v>
      </c>
      <c r="B7">
        <f>'лист 14-15'!Y48</f>
        <v>22.7</v>
      </c>
    </row>
    <row r="8" spans="1:2" ht="16.5" thickBot="1">
      <c r="A8" s="85" t="s">
        <v>133</v>
      </c>
      <c r="B8">
        <f>'лист 14-15'!S48</f>
        <v>18.4</v>
      </c>
    </row>
    <row r="9" spans="1:2" ht="16.5" thickBot="1">
      <c r="A9" s="85" t="s">
        <v>134</v>
      </c>
      <c r="B9">
        <f>'лист 14-15'!X48</f>
        <v>12.033</v>
      </c>
    </row>
    <row r="10" spans="1:2" ht="16.5" thickBot="1">
      <c r="A10" s="85" t="s">
        <v>135</v>
      </c>
      <c r="B10">
        <f>'лист 14-15'!T48</f>
        <v>9.55</v>
      </c>
    </row>
    <row r="11" spans="1:2" ht="16.5" thickBot="1">
      <c r="A11" s="85" t="s">
        <v>136</v>
      </c>
      <c r="B11">
        <f>'лист 14-15'!Q48</f>
        <v>8.1</v>
      </c>
    </row>
    <row r="12" spans="1:2" ht="16.5" thickBot="1">
      <c r="A12" s="85" t="s">
        <v>137</v>
      </c>
      <c r="B12">
        <f>'лист 14-15'!AA48</f>
        <v>7.94</v>
      </c>
    </row>
    <row r="13" spans="1:2" ht="16.5" thickBot="1">
      <c r="A13" s="86" t="s">
        <v>138</v>
      </c>
      <c r="B13">
        <f>'лист 14-15'!U48</f>
        <v>7.45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5.00390625" style="0" customWidth="1"/>
    <col min="4" max="4" width="14.125" style="0" bestFit="1" customWidth="1"/>
  </cols>
  <sheetData>
    <row r="1" spans="1:4" ht="12.75">
      <c r="A1" t="s">
        <v>102</v>
      </c>
      <c r="B1" t="s">
        <v>100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spans="1:2" ht="12.75">
      <c r="A26" s="4" t="s">
        <v>98</v>
      </c>
      <c r="B2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1.375" style="0" bestFit="1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104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2.875" style="0" customWidth="1"/>
    <col min="2" max="2" width="16.75390625" style="0" customWidth="1"/>
    <col min="3" max="3" width="10.25390625" style="0" customWidth="1"/>
    <col min="4" max="4" width="14.375" style="0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>
        <f>'1.1'!D2+2!D2+3!D2+4!D2+5!D2+6!D2</f>
        <v>0</v>
      </c>
      <c r="C2">
        <f>RANK(B2,$B$2:$B$25)</f>
        <v>1</v>
      </c>
    </row>
    <row r="3" spans="1:3" ht="12.75">
      <c r="A3" s="2" t="s">
        <v>76</v>
      </c>
      <c r="B3">
        <f>'1.1'!D3+2!D3+3!D3+4!D3+5!D3+6!D3</f>
        <v>0</v>
      </c>
      <c r="C3">
        <f aca="true" t="shared" si="0" ref="C3:C26">RANK(B3,$B$2:$B$25)</f>
        <v>1</v>
      </c>
    </row>
    <row r="4" spans="1:3" ht="12.75">
      <c r="A4" s="2" t="s">
        <v>77</v>
      </c>
      <c r="B4">
        <f>'1.1'!D4+2!D4+3!D4+4!D4+5!D4+6!D4</f>
        <v>0</v>
      </c>
      <c r="C4">
        <f t="shared" si="0"/>
        <v>1</v>
      </c>
    </row>
    <row r="5" spans="1:3" ht="12.75">
      <c r="A5" s="2" t="s">
        <v>78</v>
      </c>
      <c r="B5">
        <f>'1.1'!D5+2!D5+3!D5+4!D5+5!D5+6!D5</f>
        <v>0</v>
      </c>
      <c r="C5">
        <f t="shared" si="0"/>
        <v>1</v>
      </c>
    </row>
    <row r="6" spans="1:3" ht="12.75">
      <c r="A6" s="2" t="s">
        <v>79</v>
      </c>
      <c r="B6">
        <f>'1.1'!D6+2!D6+3!D6+4!D6+5!D6+6!D6</f>
        <v>0</v>
      </c>
      <c r="C6">
        <f t="shared" si="0"/>
        <v>1</v>
      </c>
    </row>
    <row r="7" spans="1:3" ht="12.75">
      <c r="A7" s="2" t="s">
        <v>80</v>
      </c>
      <c r="B7">
        <f>'1.1'!D7+2!D7+3!D7+4!D7+5!D7+6!D7</f>
        <v>0</v>
      </c>
      <c r="C7">
        <f t="shared" si="0"/>
        <v>1</v>
      </c>
    </row>
    <row r="8" spans="1:3" ht="12.75">
      <c r="A8" s="2" t="s">
        <v>81</v>
      </c>
      <c r="B8">
        <f>'1.1'!D8+2!D8+3!D8+4!D8+5!D8+6!D8</f>
        <v>0</v>
      </c>
      <c r="C8">
        <f t="shared" si="0"/>
        <v>1</v>
      </c>
    </row>
    <row r="9" spans="1:3" ht="12.75">
      <c r="A9" s="2" t="s">
        <v>82</v>
      </c>
      <c r="B9">
        <f>'1.1'!D9+2!D9+3!D9+4!D9+5!D9+6!D9</f>
        <v>0</v>
      </c>
      <c r="C9">
        <f t="shared" si="0"/>
        <v>1</v>
      </c>
    </row>
    <row r="10" spans="1:3" ht="12.75">
      <c r="A10" s="3" t="s">
        <v>83</v>
      </c>
      <c r="B10">
        <f>'1.1'!D10+2!D10+3!D10+4!D10+5!D10+6!D10</f>
        <v>0</v>
      </c>
      <c r="C10">
        <f t="shared" si="0"/>
        <v>1</v>
      </c>
    </row>
    <row r="11" spans="1:3" ht="12.75">
      <c r="A11" s="2" t="s">
        <v>84</v>
      </c>
      <c r="B11">
        <f>'1.1'!D11+2!D11+3!D11+4!D11+5!D11+6!D11</f>
        <v>0</v>
      </c>
      <c r="C11">
        <f t="shared" si="0"/>
        <v>1</v>
      </c>
    </row>
    <row r="12" spans="1:3" ht="12.75">
      <c r="A12" s="2" t="s">
        <v>85</v>
      </c>
      <c r="B12">
        <f>'1.1'!D12+2!D12+3!D12+4!D12+5!D12+6!D12</f>
        <v>0</v>
      </c>
      <c r="C12">
        <f t="shared" si="0"/>
        <v>1</v>
      </c>
    </row>
    <row r="13" spans="1:3" ht="12.75">
      <c r="A13" s="2" t="s">
        <v>1</v>
      </c>
      <c r="B13">
        <f>'1.1'!D13+2!D13+3!D13+4!D13+5!D13+6!D13</f>
        <v>0</v>
      </c>
      <c r="C13">
        <f t="shared" si="0"/>
        <v>1</v>
      </c>
    </row>
    <row r="14" spans="1:3" ht="12.75">
      <c r="A14" s="3" t="s">
        <v>86</v>
      </c>
      <c r="B14">
        <f>'1.1'!D14+2!D14+3!D14+4!D14+5!D14+6!D14</f>
        <v>0</v>
      </c>
      <c r="C14">
        <f t="shared" si="0"/>
        <v>1</v>
      </c>
    </row>
    <row r="15" spans="1:3" ht="12.75">
      <c r="A15" s="2" t="s">
        <v>87</v>
      </c>
      <c r="B15">
        <f>'1.1'!D15+2!D15+3!D15+4!D15+5!D15+6!D15</f>
        <v>0</v>
      </c>
      <c r="C15">
        <f t="shared" si="0"/>
        <v>1</v>
      </c>
    </row>
    <row r="16" spans="1:3" ht="12.75">
      <c r="A16" s="2" t="s">
        <v>88</v>
      </c>
      <c r="B16">
        <f>'1.1'!D16+2!D16+3!D16+4!D16+5!D16+6!D16</f>
        <v>0</v>
      </c>
      <c r="C16">
        <f t="shared" si="0"/>
        <v>1</v>
      </c>
    </row>
    <row r="17" spans="1:3" ht="12.75">
      <c r="A17" s="3" t="s">
        <v>89</v>
      </c>
      <c r="B17">
        <f>'1.1'!D17+2!D17+3!D17+4!D17+5!D17+6!D17</f>
        <v>0</v>
      </c>
      <c r="C17">
        <f t="shared" si="0"/>
        <v>1</v>
      </c>
    </row>
    <row r="18" spans="1:3" ht="12.75">
      <c r="A18" s="3" t="s">
        <v>90</v>
      </c>
      <c r="B18">
        <f>'1.1'!D18+2!D18+3!D18+4!D18+5!D18+6!D18</f>
        <v>0</v>
      </c>
      <c r="C18">
        <f t="shared" si="0"/>
        <v>1</v>
      </c>
    </row>
    <row r="19" spans="1:3" ht="12.75">
      <c r="A19" s="2" t="s">
        <v>91</v>
      </c>
      <c r="B19">
        <f>'1.1'!D19+2!D19+3!D19+4!D19+5!D19+6!D19</f>
        <v>0</v>
      </c>
      <c r="C19">
        <f t="shared" si="0"/>
        <v>1</v>
      </c>
    </row>
    <row r="20" spans="1:3" ht="12.75">
      <c r="A20" s="3" t="s">
        <v>92</v>
      </c>
      <c r="B20">
        <f>'1.1'!D20+2!D20+3!D20+4!D20+5!D20+6!D20</f>
        <v>0</v>
      </c>
      <c r="C20">
        <f t="shared" si="0"/>
        <v>1</v>
      </c>
    </row>
    <row r="21" spans="1:3" ht="12.75">
      <c r="A21" s="2" t="s">
        <v>93</v>
      </c>
      <c r="B21">
        <f>'1.1'!D21+2!D21+3!D21+4!D21+5!D21+6!D21</f>
        <v>0</v>
      </c>
      <c r="C21">
        <f t="shared" si="0"/>
        <v>1</v>
      </c>
    </row>
    <row r="22" spans="1:3" ht="12.75">
      <c r="A22" s="2" t="s">
        <v>94</v>
      </c>
      <c r="B22">
        <f>'1.1'!D22+2!D22+3!D22+4!D22+5!D22+6!D22</f>
        <v>0</v>
      </c>
      <c r="C22">
        <f t="shared" si="0"/>
        <v>1</v>
      </c>
    </row>
    <row r="23" spans="1:3" ht="12.75">
      <c r="A23" s="2" t="s">
        <v>95</v>
      </c>
      <c r="B23">
        <f>'1.1'!D23+2!D23+3!D23+4!D23+5!D23+6!D23</f>
        <v>0</v>
      </c>
      <c r="C23">
        <f t="shared" si="0"/>
        <v>1</v>
      </c>
    </row>
    <row r="24" spans="1:3" ht="12.75">
      <c r="A24" s="2" t="s">
        <v>96</v>
      </c>
      <c r="B24">
        <f>'1.1'!D24+2!D24+3!D24+4!D24+5!D24+6!D24</f>
        <v>0</v>
      </c>
      <c r="C24">
        <f t="shared" si="0"/>
        <v>1</v>
      </c>
    </row>
    <row r="25" spans="1:3" ht="12.75">
      <c r="A25" s="2" t="s">
        <v>97</v>
      </c>
      <c r="B25">
        <f>'1.1'!D25+2!D25+3!D25+4!D25+5!D25+6!D25</f>
        <v>0</v>
      </c>
      <c r="C25">
        <f t="shared" si="0"/>
        <v>1</v>
      </c>
    </row>
    <row r="26" spans="1:3" ht="12.75">
      <c r="A26" s="4" t="s">
        <v>98</v>
      </c>
      <c r="B26">
        <f>'1.1'!D26+2!D26+3!D26+4!D26+5!D26+6!D26</f>
        <v>0</v>
      </c>
      <c r="C26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zoomScale="220" zoomScaleNormal="220" zoomScalePageLayoutView="0" workbookViewId="0" topLeftCell="A5">
      <selection activeCell="A2" sqref="A2:B13"/>
    </sheetView>
  </sheetViews>
  <sheetFormatPr defaultColWidth="9.00390625" defaultRowHeight="12.75"/>
  <cols>
    <col min="1" max="1" width="26.00390625" style="0" customWidth="1"/>
    <col min="2" max="2" width="10.375" style="0" bestFit="1" customWidth="1"/>
  </cols>
  <sheetData>
    <row r="1" spans="1:2" ht="13.5" thickBot="1">
      <c r="A1" t="s">
        <v>102</v>
      </c>
      <c r="B1" t="s">
        <v>124</v>
      </c>
    </row>
    <row r="2" spans="1:2" ht="16.5" thickBot="1">
      <c r="A2" s="60" t="s">
        <v>139</v>
      </c>
      <c r="B2">
        <f>'лист 14-15'!E48</f>
        <v>18.83</v>
      </c>
    </row>
    <row r="3" spans="1:2" ht="16.5" thickBot="1">
      <c r="A3" s="61" t="s">
        <v>140</v>
      </c>
      <c r="B3">
        <f>'лист 14-15'!H48</f>
        <v>18.71</v>
      </c>
    </row>
    <row r="4" spans="1:2" ht="16.5" thickBot="1">
      <c r="A4" s="61" t="s">
        <v>126</v>
      </c>
      <c r="B4">
        <f>'лист 14-15'!P48</f>
        <v>18.509999999999998</v>
      </c>
    </row>
    <row r="5" spans="1:2" ht="16.5" thickBot="1">
      <c r="A5" s="61" t="s">
        <v>141</v>
      </c>
      <c r="B5">
        <f>'лист 14-15'!J48</f>
        <v>17.29</v>
      </c>
    </row>
    <row r="6" spans="1:2" ht="16.5" thickBot="1">
      <c r="A6" s="61" t="s">
        <v>142</v>
      </c>
      <c r="B6">
        <f>'лист 14-15'!F48</f>
        <v>16.31</v>
      </c>
    </row>
    <row r="7" spans="1:2" ht="16.5" thickBot="1">
      <c r="A7" s="61" t="s">
        <v>143</v>
      </c>
      <c r="B7">
        <f>'лист 14-15'!L48</f>
        <v>11.55</v>
      </c>
    </row>
    <row r="8" spans="1:2" ht="16.5" thickBot="1">
      <c r="A8" s="61" t="s">
        <v>144</v>
      </c>
      <c r="B8">
        <f>'лист 14-15'!N48</f>
        <v>11.4</v>
      </c>
    </row>
    <row r="9" spans="1:2" ht="16.5" thickBot="1">
      <c r="A9" s="61" t="s">
        <v>145</v>
      </c>
      <c r="B9">
        <f>'лист 14-15'!D48</f>
        <v>10.530000000000001</v>
      </c>
    </row>
    <row r="10" spans="1:2" ht="16.5" thickBot="1">
      <c r="A10" s="61" t="s">
        <v>146</v>
      </c>
      <c r="B10">
        <f>'лист 14-15'!K48</f>
        <v>8.65</v>
      </c>
    </row>
    <row r="11" spans="1:2" ht="16.5" thickBot="1">
      <c r="A11" s="61" t="s">
        <v>147</v>
      </c>
      <c r="B11">
        <f>'лист 14-15'!G48</f>
        <v>7.68</v>
      </c>
    </row>
    <row r="12" spans="1:2" ht="16.5" thickBot="1">
      <c r="A12" s="61" t="s">
        <v>148</v>
      </c>
      <c r="B12">
        <f>'лист 14-15'!I48</f>
        <v>3.54</v>
      </c>
    </row>
    <row r="13" spans="1:2" ht="16.5" thickBot="1">
      <c r="A13" s="61" t="s">
        <v>149</v>
      </c>
      <c r="B13">
        <f>'лист 14-15'!M48</f>
        <v>2.6</v>
      </c>
    </row>
    <row r="14" spans="1:2" ht="16.5" thickBot="1">
      <c r="A14" s="61" t="s">
        <v>125</v>
      </c>
      <c r="B14">
        <f>'лист 14-15'!O48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Кабинет 6</cp:lastModifiedBy>
  <cp:lastPrinted>2015-04-16T02:40:28Z</cp:lastPrinted>
  <dcterms:created xsi:type="dcterms:W3CDTF">2011-12-22T07:17:58Z</dcterms:created>
  <dcterms:modified xsi:type="dcterms:W3CDTF">2015-06-09T02:24:03Z</dcterms:modified>
  <cp:category/>
  <cp:version/>
  <cp:contentType/>
  <cp:contentStatus/>
</cp:coreProperties>
</file>